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tabRatio="811" activeTab="0"/>
  </bookViews>
  <sheets>
    <sheet name="PAG 01" sheetId="1" r:id="rId1"/>
    <sheet name="PAG 02" sheetId="2" r:id="rId2"/>
    <sheet name="PAG 02A" sheetId="3" r:id="rId3"/>
    <sheet name="PAG 03" sheetId="4" r:id="rId4"/>
    <sheet name="PAG 03A" sheetId="5" r:id="rId5"/>
    <sheet name="PAG 04" sheetId="6" r:id="rId6"/>
    <sheet name="PAG 04A" sheetId="7" r:id="rId7"/>
    <sheet name="PAG 05" sheetId="8" r:id="rId8"/>
    <sheet name="PAG 06" sheetId="9" r:id="rId9"/>
  </sheets>
  <definedNames>
    <definedName name="_xlnm.Print_Area" localSheetId="3">'PAG 03'!$A$1:$R$130</definedName>
    <definedName name="_xlnm.Print_Area" localSheetId="4">'PAG 03A'!$A$1:$R$130</definedName>
  </definedNames>
  <calcPr fullCalcOnLoad="1"/>
</workbook>
</file>

<file path=xl/sharedStrings.xml><?xml version="1.0" encoding="utf-8"?>
<sst xmlns="http://schemas.openxmlformats.org/spreadsheetml/2006/main" count="731" uniqueCount="221">
  <si>
    <t>TOTAL</t>
  </si>
  <si>
    <t>TONELADA</t>
  </si>
  <si>
    <t>US$ MIL</t>
  </si>
  <si>
    <t>PREÇO MÉDIO</t>
  </si>
  <si>
    <t>%</t>
  </si>
  <si>
    <t>JANEIRO</t>
  </si>
  <si>
    <t xml:space="preserve">                       VOLUME</t>
  </si>
  <si>
    <t xml:space="preserve">                   VALOR</t>
  </si>
  <si>
    <t>VOLUME EM TONELADAS</t>
  </si>
  <si>
    <t>MEIA-CARCAÇA</t>
  </si>
  <si>
    <t>CORTES</t>
  </si>
  <si>
    <t>AFRICA DO SUL</t>
  </si>
  <si>
    <t>ALBANIA</t>
  </si>
  <si>
    <t>ALEMANHA</t>
  </si>
  <si>
    <t>ANGOLA</t>
  </si>
  <si>
    <t>ANGUILLA</t>
  </si>
  <si>
    <t>ANTILHAS HOLAND.</t>
  </si>
  <si>
    <t>ARGENTINA</t>
  </si>
  <si>
    <t>ARMENIA</t>
  </si>
  <si>
    <t>AZERBAIJAO</t>
  </si>
  <si>
    <t>BAHAMAS</t>
  </si>
  <si>
    <t>BAREIN</t>
  </si>
  <si>
    <t>BELGICA</t>
  </si>
  <si>
    <t>BERMUDAS</t>
  </si>
  <si>
    <t>BOLIVIA</t>
  </si>
  <si>
    <t>BRUNEI DARUSSALAM</t>
  </si>
  <si>
    <t>BULGARIA</t>
  </si>
  <si>
    <t>CABO VERDE</t>
  </si>
  <si>
    <t>CANADA</t>
  </si>
  <si>
    <t>CASAQUISTAO,REP.</t>
  </si>
  <si>
    <t>CHILE</t>
  </si>
  <si>
    <t>CHINA</t>
  </si>
  <si>
    <t>CINGAPURA</t>
  </si>
  <si>
    <t>CONGO</t>
  </si>
  <si>
    <t>COREIA,R.P.D.NORTE</t>
  </si>
  <si>
    <t>COREIA,REP.SUL</t>
  </si>
  <si>
    <t>COSTA DO MARFIM</t>
  </si>
  <si>
    <t>CUBA</t>
  </si>
  <si>
    <t>DINAMARCA</t>
  </si>
  <si>
    <t>EMIR.ARABES UN.</t>
  </si>
  <si>
    <t>ESPANHA</t>
  </si>
  <si>
    <t>ESTADOS UNIDOS</t>
  </si>
  <si>
    <t>FINLANDIA</t>
  </si>
  <si>
    <t>FRANCA</t>
  </si>
  <si>
    <t>GABAO</t>
  </si>
  <si>
    <t>GEORGIA,REP.DA</t>
  </si>
  <si>
    <t>GRANADA</t>
  </si>
  <si>
    <t>GRECIA</t>
  </si>
  <si>
    <t>GUINE EQUATORIAL</t>
  </si>
  <si>
    <t>HAITI</t>
  </si>
  <si>
    <t>HONG KONG</t>
  </si>
  <si>
    <t>IRLANDA</t>
  </si>
  <si>
    <t>ITALIA</t>
  </si>
  <si>
    <t>MACAU</t>
  </si>
  <si>
    <t>PAISES BAIXOS</t>
  </si>
  <si>
    <t>PARAGUAI</t>
  </si>
  <si>
    <t>PERU</t>
  </si>
  <si>
    <t>RUSSIA,FED.DA</t>
  </si>
  <si>
    <t>SENEGAL</t>
  </si>
  <si>
    <t>TURQUIA</t>
  </si>
  <si>
    <t>URUGUAI</t>
  </si>
  <si>
    <t>UZBEQUISTAO, REP</t>
  </si>
  <si>
    <t>VALOR EM US$ MIL</t>
  </si>
  <si>
    <t>UCRANIA</t>
  </si>
  <si>
    <t>CAMAROES</t>
  </si>
  <si>
    <t>ARUBA</t>
  </si>
  <si>
    <t>LIBERIA</t>
  </si>
  <si>
    <t>ISRAEL</t>
  </si>
  <si>
    <t>BELARUS</t>
  </si>
  <si>
    <t>REINO UNIDO</t>
  </si>
  <si>
    <t>EQUADOR</t>
  </si>
  <si>
    <t>GANA</t>
  </si>
  <si>
    <t>ARABIA SAUDITA</t>
  </si>
  <si>
    <t>ANTIGUA BARBUDA</t>
  </si>
  <si>
    <t>IUGOSLAVIA</t>
  </si>
  <si>
    <t>COLOMBIA</t>
  </si>
  <si>
    <t>POLONIA</t>
  </si>
  <si>
    <t>HUNGRIA</t>
  </si>
  <si>
    <t>GUADALUPE</t>
  </si>
  <si>
    <t>QUENIA</t>
  </si>
  <si>
    <t>TRINIDAD E TOBAGO</t>
  </si>
  <si>
    <t>NIGÉRIA</t>
  </si>
  <si>
    <t>LIBANO</t>
  </si>
  <si>
    <t>ESLOVACA, REP.</t>
  </si>
  <si>
    <t>VENEZUELA</t>
  </si>
  <si>
    <t>PORTUGAL</t>
  </si>
  <si>
    <t>VIRGENS, ILHAS EUA</t>
  </si>
  <si>
    <t>TAILANDIA</t>
  </si>
  <si>
    <t>FEVEREIRO</t>
  </si>
  <si>
    <t>MARÇO</t>
  </si>
  <si>
    <t>SURINAME</t>
  </si>
  <si>
    <t>OUTROS</t>
  </si>
  <si>
    <t>ABRIL</t>
  </si>
  <si>
    <t>VIRGENS,ILH.BR.</t>
  </si>
  <si>
    <t>NÃO CONSTA NA TABELA</t>
  </si>
  <si>
    <t>LITUANIA,REP.DA</t>
  </si>
  <si>
    <t>MOLDAVIA,REP.DA</t>
  </si>
  <si>
    <t>SUICA</t>
  </si>
  <si>
    <t>MOCAMBIQUE</t>
  </si>
  <si>
    <t>CAYMAN,ILHAS</t>
  </si>
  <si>
    <t>JAPAO</t>
  </si>
  <si>
    <t>AUSTRIA</t>
  </si>
  <si>
    <t>EXPORTAÇÕES BRASILEIRAS DE CARNE SUÍNA</t>
  </si>
  <si>
    <t>ÚLTIMOS 12 MESES</t>
  </si>
  <si>
    <t>Tonelada</t>
  </si>
  <si>
    <t>US$ Mil</t>
  </si>
  <si>
    <t>Mês</t>
  </si>
  <si>
    <t>MAIO</t>
  </si>
  <si>
    <t>MEXICO</t>
  </si>
  <si>
    <t>AUSTRALIA</t>
  </si>
  <si>
    <t>12 MESES ANTERIORES</t>
  </si>
  <si>
    <t>JUNHO</t>
  </si>
  <si>
    <t>CONGO,REP.DEM.DO</t>
  </si>
  <si>
    <t>Total</t>
  </si>
  <si>
    <t>EXPORTAÇÕES DE CARNE SUÍNA POR DESTINOS</t>
  </si>
  <si>
    <t>VOLUME</t>
  </si>
  <si>
    <t>VALOR</t>
  </si>
  <si>
    <t>JULHO</t>
  </si>
  <si>
    <t>DJIBUTI</t>
  </si>
  <si>
    <t>GUINE-BISSAU</t>
  </si>
  <si>
    <t>REP.DOMINICANA</t>
  </si>
  <si>
    <t>AGOSTO</t>
  </si>
  <si>
    <t>JORDANIA</t>
  </si>
  <si>
    <t>SETEMBRO</t>
  </si>
  <si>
    <t>CROACIA,REP.DA</t>
  </si>
  <si>
    <t>IEMEM</t>
  </si>
  <si>
    <t>OUTUBRO</t>
  </si>
  <si>
    <t>NOVEMBRO</t>
  </si>
  <si>
    <t>ESLOVENIA,REP.</t>
  </si>
  <si>
    <t>ROMENIA</t>
  </si>
  <si>
    <t>ESTONIA,REP.DA</t>
  </si>
  <si>
    <t>DEZEMBRO</t>
  </si>
  <si>
    <t>SAN MARINO</t>
  </si>
  <si>
    <t>TANZANIA</t>
  </si>
  <si>
    <t>Países</t>
  </si>
  <si>
    <t>Participação</t>
  </si>
  <si>
    <t>Ton</t>
  </si>
  <si>
    <t>REEXPORTADO</t>
  </si>
  <si>
    <t>SEYCHELLES</t>
  </si>
  <si>
    <t>BOSNIA-HERZEGOVINA</t>
  </si>
  <si>
    <t>DOMINICA</t>
  </si>
  <si>
    <t>PANAMA</t>
  </si>
  <si>
    <t>EGITO</t>
  </si>
  <si>
    <t>CONSUMO DE BORDO</t>
  </si>
  <si>
    <t>SERVIA</t>
  </si>
  <si>
    <t>SC</t>
  </si>
  <si>
    <t>RS</t>
  </si>
  <si>
    <t>PR</t>
  </si>
  <si>
    <t>SP</t>
  </si>
  <si>
    <t>RJ</t>
  </si>
  <si>
    <t>ES</t>
  </si>
  <si>
    <t>MG</t>
  </si>
  <si>
    <t>MS</t>
  </si>
  <si>
    <t>MT</t>
  </si>
  <si>
    <t>GO</t>
  </si>
  <si>
    <t>DF</t>
  </si>
  <si>
    <t>TO</t>
  </si>
  <si>
    <t>PA</t>
  </si>
  <si>
    <t>AP</t>
  </si>
  <si>
    <t>RR</t>
  </si>
  <si>
    <t>AM</t>
  </si>
  <si>
    <t>AC</t>
  </si>
  <si>
    <t>RO</t>
  </si>
  <si>
    <t>BA</t>
  </si>
  <si>
    <t>SE</t>
  </si>
  <si>
    <t>AL</t>
  </si>
  <si>
    <t>PE</t>
  </si>
  <si>
    <t>PB</t>
  </si>
  <si>
    <t>RN</t>
  </si>
  <si>
    <t>CE</t>
  </si>
  <si>
    <t>PI</t>
  </si>
  <si>
    <t>MA</t>
  </si>
  <si>
    <t>ZIMBABUE</t>
  </si>
  <si>
    <t>PAQUISTAO</t>
  </si>
  <si>
    <t>SAO VICENTE</t>
  </si>
  <si>
    <t>NAMIBIA</t>
  </si>
  <si>
    <t>MACEDONIA,ANTIGA R.I</t>
  </si>
  <si>
    <t>SUECIA</t>
  </si>
  <si>
    <t>VIETNA</t>
  </si>
  <si>
    <t>GUINE</t>
  </si>
  <si>
    <t>Ago / 07</t>
  </si>
  <si>
    <t>Set / 07</t>
  </si>
  <si>
    <t>S.TOME E PRINC.</t>
  </si>
  <si>
    <t>Out / 07</t>
  </si>
  <si>
    <t>Nov / 07</t>
  </si>
  <si>
    <t>NOVA ZELANDIA</t>
  </si>
  <si>
    <t>Dez / 07</t>
  </si>
  <si>
    <t>TURCOMENISTAO</t>
  </si>
  <si>
    <t>JAMAICA</t>
  </si>
  <si>
    <t>Jan / 08</t>
  </si>
  <si>
    <t>Fev / 08</t>
  </si>
  <si>
    <t>MONTENEGRO</t>
  </si>
  <si>
    <t>Mar / 08</t>
  </si>
  <si>
    <t>Abr / 08</t>
  </si>
  <si>
    <t>Mai / 08</t>
  </si>
  <si>
    <t>Jun / 08</t>
  </si>
  <si>
    <t>Jul / 08</t>
  </si>
  <si>
    <t>Ago / 08</t>
  </si>
  <si>
    <t>CHADE</t>
  </si>
  <si>
    <t>Set / 08</t>
  </si>
  <si>
    <t>OMA</t>
  </si>
  <si>
    <t>TUVALU</t>
  </si>
  <si>
    <t>Out / 08</t>
  </si>
  <si>
    <t>Nov / 08</t>
  </si>
  <si>
    <t>Dez / 08</t>
  </si>
  <si>
    <t>Jan / 09</t>
  </si>
  <si>
    <t>CHIPRE</t>
  </si>
  <si>
    <t>NAO DECLARADA</t>
  </si>
  <si>
    <t>Fev / 09</t>
  </si>
  <si>
    <t>Mar / 09</t>
  </si>
  <si>
    <t>Abr / 09</t>
  </si>
  <si>
    <t>Mai / 09</t>
  </si>
  <si>
    <t>Jun / 09</t>
  </si>
  <si>
    <t>EXPORTAÇÕES BRASILEIRAS DE CARNE SUÍNA                                                                                     JAN / JUL 2009 X JAN / JUL 2008</t>
  </si>
  <si>
    <t>COMPARATIVO JAN/JUL 2009 X JAN/JUL 2008</t>
  </si>
  <si>
    <t>COMPARATIVO JULHO 2009 X JULHO 2008</t>
  </si>
  <si>
    <t>EXPORTAÇÕES DE CARNE SUÍNA POR ESTADOS - JAN-JUL 2009</t>
  </si>
  <si>
    <t>EXPORTAÇÕES DE CARNE SUÍNA POR ESTADOS - JULHO 2009</t>
  </si>
  <si>
    <t>Jul / 09</t>
  </si>
  <si>
    <t>Principais Destinos da Carne Suína Brasileira - Jan/Jul 2009</t>
  </si>
  <si>
    <t>GAMBIA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</si>
</sst>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_);_(* \(#,##0.0\);_(* &quot;-&quot;??_);_(@_)"/>
    <numFmt numFmtId="175" formatCode="_(* #,##0.0000_);_(* \(#,##0.0000\);_(* &quot;-&quot;??_);_(@_)"/>
    <numFmt numFmtId="176" formatCode="#,##0.0"/>
    <numFmt numFmtId="177" formatCode="#,##0.000"/>
    <numFmt numFmtId="178" formatCode="0.0000000"/>
    <numFmt numFmtId="179" formatCode="0.00000000"/>
    <numFmt numFmtId="180" formatCode="0.000000000"/>
    <numFmt numFmtId="181" formatCode="0.00000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0.0%"/>
    <numFmt numFmtId="187" formatCode="00000"/>
    <numFmt numFmtId="188" formatCode="[$-416]dddd\,\ d&quot; de &quot;mmmm&quot; de &quot;yyyy"/>
    <numFmt numFmtId="189" formatCode="_(* #,##0.000_);_(* \(#,##0.000\);_(* &quot;-&quot;???_);_(@_)"/>
    <numFmt numFmtId="190" formatCode="0.0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b/>
      <sz val="14"/>
      <color indexed="9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4"/>
      <color indexed="18"/>
      <name val="Tahoma"/>
      <family val="2"/>
    </font>
    <font>
      <sz val="10"/>
      <color indexed="1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vantGarde Bk BT"/>
      <family val="0"/>
    </font>
    <font>
      <sz val="8"/>
      <color indexed="8"/>
      <name val="Tahoma"/>
      <family val="0"/>
    </font>
    <font>
      <sz val="10.1"/>
      <color indexed="8"/>
      <name val="Tahoma"/>
      <family val="0"/>
    </font>
    <font>
      <sz val="14.5"/>
      <color indexed="8"/>
      <name val="AvantGarde Bk BT"/>
      <family val="0"/>
    </font>
    <font>
      <sz val="9"/>
      <color indexed="8"/>
      <name val="Tahoma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2"/>
      <color indexed="8"/>
      <name val="Arial"/>
      <family val="0"/>
    </font>
    <font>
      <sz val="9.2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thin">
        <color indexed="9"/>
      </right>
      <top style="thin">
        <color indexed="9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>
        <color indexed="9"/>
      </right>
      <top>
        <color indexed="63"/>
      </top>
      <bottom style="medium"/>
    </border>
    <border>
      <left style="thick">
        <color indexed="9"/>
      </left>
      <right style="thick">
        <color indexed="9"/>
      </right>
      <top>
        <color indexed="63"/>
      </top>
      <bottom style="medium"/>
    </border>
    <border>
      <left style="thick">
        <color indexed="9"/>
      </left>
      <right>
        <color indexed="63"/>
      </right>
      <top>
        <color indexed="63"/>
      </top>
      <bottom style="medium"/>
    </border>
    <border>
      <left style="thick">
        <color indexed="9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medium"/>
      <top style="thin"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 horizontal="right"/>
    </xf>
    <xf numFmtId="2" fontId="7" fillId="33" borderId="12" xfId="0" applyNumberFormat="1" applyFont="1" applyFill="1" applyBorder="1" applyAlignment="1">
      <alignment horizontal="right"/>
    </xf>
    <xf numFmtId="3" fontId="7" fillId="34" borderId="13" xfId="0" applyNumberFormat="1" applyFont="1" applyFill="1" applyBorder="1" applyAlignment="1">
      <alignment/>
    </xf>
    <xf numFmtId="3" fontId="7" fillId="34" borderId="13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3" fontId="4" fillId="34" borderId="0" xfId="0" applyNumberFormat="1" applyFont="1" applyFill="1" applyBorder="1" applyAlignment="1">
      <alignment/>
    </xf>
    <xf numFmtId="2" fontId="4" fillId="34" borderId="14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2" fontId="4" fillId="34" borderId="15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3" fontId="7" fillId="34" borderId="18" xfId="0" applyNumberFormat="1" applyFont="1" applyFill="1" applyBorder="1" applyAlignment="1">
      <alignment/>
    </xf>
    <xf numFmtId="3" fontId="7" fillId="34" borderId="17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1" fontId="8" fillId="0" borderId="27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3" fontId="7" fillId="33" borderId="29" xfId="0" applyNumberFormat="1" applyFont="1" applyFill="1" applyBorder="1" applyAlignment="1">
      <alignment/>
    </xf>
    <xf numFmtId="2" fontId="7" fillId="33" borderId="30" xfId="0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/>
    </xf>
    <xf numFmtId="2" fontId="7" fillId="0" borderId="30" xfId="0" applyNumberFormat="1" applyFont="1" applyFill="1" applyBorder="1" applyAlignment="1">
      <alignment horizontal="right"/>
    </xf>
    <xf numFmtId="0" fontId="7" fillId="33" borderId="29" xfId="0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4" fontId="7" fillId="35" borderId="12" xfId="0" applyNumberFormat="1" applyFont="1" applyFill="1" applyBorder="1" applyAlignment="1">
      <alignment horizontal="right"/>
    </xf>
    <xf numFmtId="0" fontId="11" fillId="36" borderId="31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11" fillId="36" borderId="33" xfId="0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right"/>
    </xf>
    <xf numFmtId="49" fontId="11" fillId="36" borderId="23" xfId="0" applyNumberFormat="1" applyFont="1" applyFill="1" applyBorder="1" applyAlignment="1">
      <alignment horizontal="right"/>
    </xf>
    <xf numFmtId="3" fontId="11" fillId="36" borderId="24" xfId="0" applyNumberFormat="1" applyFont="1" applyFill="1" applyBorder="1" applyAlignment="1">
      <alignment/>
    </xf>
    <xf numFmtId="3" fontId="11" fillId="36" borderId="25" xfId="0" applyNumberFormat="1" applyFont="1" applyFill="1" applyBorder="1" applyAlignment="1">
      <alignment/>
    </xf>
    <xf numFmtId="172" fontId="7" fillId="37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7" fillId="34" borderId="0" xfId="0" applyNumberFormat="1" applyFont="1" applyFill="1" applyAlignment="1">
      <alignment/>
    </xf>
    <xf numFmtId="0" fontId="12" fillId="34" borderId="37" xfId="0" applyFont="1" applyFill="1" applyBorder="1" applyAlignment="1">
      <alignment/>
    </xf>
    <xf numFmtId="0" fontId="4" fillId="34" borderId="23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173" fontId="4" fillId="34" borderId="0" xfId="53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/>
    </xf>
    <xf numFmtId="173" fontId="4" fillId="34" borderId="19" xfId="53" applyNumberFormat="1" applyFont="1" applyFill="1" applyBorder="1" applyAlignment="1">
      <alignment horizontal="right"/>
    </xf>
    <xf numFmtId="3" fontId="7" fillId="34" borderId="29" xfId="0" applyNumberFormat="1" applyFont="1" applyFill="1" applyBorder="1" applyAlignment="1">
      <alignment/>
    </xf>
    <xf numFmtId="3" fontId="7" fillId="35" borderId="29" xfId="0" applyNumberFormat="1" applyFont="1" applyFill="1" applyBorder="1" applyAlignment="1">
      <alignment/>
    </xf>
    <xf numFmtId="4" fontId="7" fillId="35" borderId="30" xfId="0" applyNumberFormat="1" applyFont="1" applyFill="1" applyBorder="1" applyAlignment="1">
      <alignment horizontal="right"/>
    </xf>
    <xf numFmtId="4" fontId="7" fillId="0" borderId="30" xfId="0" applyNumberFormat="1" applyFont="1" applyFill="1" applyBorder="1" applyAlignment="1">
      <alignment horizontal="right"/>
    </xf>
    <xf numFmtId="0" fontId="7" fillId="35" borderId="29" xfId="0" applyFont="1" applyFill="1" applyBorder="1" applyAlignment="1">
      <alignment/>
    </xf>
    <xf numFmtId="0" fontId="7" fillId="37" borderId="19" xfId="0" applyFont="1" applyFill="1" applyBorder="1" applyAlignment="1">
      <alignment/>
    </xf>
    <xf numFmtId="172" fontId="7" fillId="37" borderId="30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7" fillId="0" borderId="37" xfId="0" applyFont="1" applyBorder="1" applyAlignment="1">
      <alignment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3" fontId="7" fillId="35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0" fillId="0" borderId="34" xfId="0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" fillId="37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9" fillId="0" borderId="39" xfId="0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173" fontId="4" fillId="34" borderId="23" xfId="53" applyNumberFormat="1" applyFont="1" applyFill="1" applyBorder="1" applyAlignment="1">
      <alignment horizontal="right"/>
    </xf>
    <xf numFmtId="173" fontId="4" fillId="34" borderId="24" xfId="53" applyNumberFormat="1" applyFont="1" applyFill="1" applyBorder="1" applyAlignment="1">
      <alignment horizontal="right"/>
    </xf>
    <xf numFmtId="3" fontId="4" fillId="34" borderId="41" xfId="0" applyNumberFormat="1" applyFont="1" applyFill="1" applyBorder="1" applyAlignment="1">
      <alignment/>
    </xf>
    <xf numFmtId="3" fontId="7" fillId="34" borderId="24" xfId="0" applyNumberFormat="1" applyFont="1" applyFill="1" applyBorder="1" applyAlignment="1">
      <alignment/>
    </xf>
    <xf numFmtId="3" fontId="4" fillId="34" borderId="37" xfId="0" applyNumberFormat="1" applyFont="1" applyFill="1" applyBorder="1" applyAlignment="1">
      <alignment horizontal="center"/>
    </xf>
    <xf numFmtId="3" fontId="4" fillId="34" borderId="19" xfId="0" applyNumberFormat="1" applyFont="1" applyFill="1" applyBorder="1" applyAlignment="1">
      <alignment horizontal="center"/>
    </xf>
    <xf numFmtId="3" fontId="7" fillId="34" borderId="19" xfId="0" applyNumberFormat="1" applyFont="1" applyFill="1" applyBorder="1" applyAlignment="1">
      <alignment horizontal="center"/>
    </xf>
    <xf numFmtId="3" fontId="7" fillId="34" borderId="2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right"/>
    </xf>
    <xf numFmtId="3" fontId="17" fillId="34" borderId="35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3" fontId="12" fillId="0" borderId="4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2" fontId="9" fillId="0" borderId="40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2" fontId="9" fillId="0" borderId="43" xfId="0" applyNumberFormat="1" applyFont="1" applyFill="1" applyBorder="1" applyAlignment="1">
      <alignment/>
    </xf>
    <xf numFmtId="3" fontId="0" fillId="0" borderId="35" xfId="0" applyNumberFormat="1" applyFont="1" applyBorder="1" applyAlignment="1">
      <alignment/>
    </xf>
    <xf numFmtId="3" fontId="1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/>
    </xf>
    <xf numFmtId="0" fontId="7" fillId="0" borderId="34" xfId="0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7" fillId="0" borderId="23" xfId="0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172" fontId="7" fillId="0" borderId="44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49" fontId="0" fillId="0" borderId="46" xfId="0" applyNumberFormat="1" applyFont="1" applyFill="1" applyBorder="1" applyAlignment="1">
      <alignment horizontal="right"/>
    </xf>
    <xf numFmtId="3" fontId="0" fillId="34" borderId="47" xfId="0" applyNumberFormat="1" applyFont="1" applyFill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7" fillId="0" borderId="35" xfId="0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0" fontId="7" fillId="0" borderId="52" xfId="0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0" fontId="5" fillId="38" borderId="54" xfId="0" applyFont="1" applyFill="1" applyBorder="1" applyAlignment="1">
      <alignment horizontal="center" vertical="center"/>
    </xf>
    <xf numFmtId="3" fontId="5" fillId="38" borderId="55" xfId="0" applyNumberFormat="1" applyFont="1" applyFill="1" applyBorder="1" applyAlignment="1">
      <alignment horizontal="right" vertical="center"/>
    </xf>
    <xf numFmtId="2" fontId="5" fillId="38" borderId="55" xfId="0" applyNumberFormat="1" applyFont="1" applyFill="1" applyBorder="1" applyAlignment="1">
      <alignment horizontal="right"/>
    </xf>
    <xf numFmtId="3" fontId="5" fillId="38" borderId="55" xfId="0" applyNumberFormat="1" applyFont="1" applyFill="1" applyBorder="1" applyAlignment="1">
      <alignment horizontal="right"/>
    </xf>
    <xf numFmtId="2" fontId="5" fillId="38" borderId="11" xfId="0" applyNumberFormat="1" applyFont="1" applyFill="1" applyBorder="1" applyAlignment="1">
      <alignment horizontal="right"/>
    </xf>
    <xf numFmtId="0" fontId="5" fillId="39" borderId="56" xfId="0" applyFont="1" applyFill="1" applyBorder="1" applyAlignment="1">
      <alignment horizontal="center" vertical="center"/>
    </xf>
    <xf numFmtId="3" fontId="5" fillId="39" borderId="44" xfId="0" applyNumberFormat="1" applyFont="1" applyFill="1" applyBorder="1" applyAlignment="1">
      <alignment horizontal="right" vertical="center"/>
    </xf>
    <xf numFmtId="4" fontId="5" fillId="39" borderId="12" xfId="0" applyNumberFormat="1" applyFont="1" applyFill="1" applyBorder="1" applyAlignment="1">
      <alignment horizontal="right"/>
    </xf>
    <xf numFmtId="4" fontId="5" fillId="39" borderId="30" xfId="0" applyNumberFormat="1" applyFont="1" applyFill="1" applyBorder="1" applyAlignment="1">
      <alignment horizontal="right"/>
    </xf>
    <xf numFmtId="49" fontId="0" fillId="0" borderId="46" xfId="0" applyNumberFormat="1" applyFill="1" applyBorder="1" applyAlignment="1">
      <alignment horizontal="right"/>
    </xf>
    <xf numFmtId="3" fontId="0" fillId="0" borderId="47" xfId="0" applyNumberFormat="1" applyBorder="1" applyAlignment="1">
      <alignment/>
    </xf>
    <xf numFmtId="49" fontId="0" fillId="0" borderId="57" xfId="0" applyNumberFormat="1" applyFont="1" applyFill="1" applyBorder="1" applyAlignment="1">
      <alignment horizontal="right"/>
    </xf>
    <xf numFmtId="3" fontId="0" fillId="34" borderId="58" xfId="0" applyNumberFormat="1" applyFont="1" applyFill="1" applyBorder="1" applyAlignment="1">
      <alignment/>
    </xf>
    <xf numFmtId="4" fontId="7" fillId="0" borderId="59" xfId="0" applyNumberFormat="1" applyFont="1" applyFill="1" applyBorder="1" applyAlignment="1">
      <alignment/>
    </xf>
    <xf numFmtId="4" fontId="7" fillId="0" borderId="36" xfId="0" applyNumberFormat="1" applyFont="1" applyFill="1" applyBorder="1" applyAlignment="1">
      <alignment/>
    </xf>
    <xf numFmtId="4" fontId="7" fillId="0" borderId="60" xfId="0" applyNumberFormat="1" applyFont="1" applyFill="1" applyBorder="1" applyAlignment="1">
      <alignment/>
    </xf>
    <xf numFmtId="0" fontId="12" fillId="0" borderId="39" xfId="0" applyFont="1" applyFill="1" applyBorder="1" applyAlignment="1">
      <alignment/>
    </xf>
    <xf numFmtId="4" fontId="12" fillId="0" borderId="40" xfId="0" applyNumberFormat="1" applyFont="1" applyFill="1" applyBorder="1" applyAlignment="1">
      <alignment/>
    </xf>
    <xf numFmtId="3" fontId="12" fillId="0" borderId="40" xfId="0" applyNumberFormat="1" applyFont="1" applyFill="1" applyBorder="1" applyAlignment="1">
      <alignment/>
    </xf>
    <xf numFmtId="0" fontId="12" fillId="0" borderId="40" xfId="0" applyFont="1" applyFill="1" applyBorder="1" applyAlignment="1">
      <alignment/>
    </xf>
    <xf numFmtId="4" fontId="12" fillId="0" borderId="43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7" fillId="0" borderId="35" xfId="0" applyNumberFormat="1" applyFont="1" applyFill="1" applyBorder="1" applyAlignment="1">
      <alignment/>
    </xf>
    <xf numFmtId="4" fontId="7" fillId="0" borderId="51" xfId="0" applyNumberFormat="1" applyFont="1" applyFill="1" applyBorder="1" applyAlignment="1">
      <alignment/>
    </xf>
    <xf numFmtId="3" fontId="4" fillId="34" borderId="37" xfId="53" applyNumberFormat="1" applyFont="1" applyFill="1" applyBorder="1" applyAlignment="1">
      <alignment horizontal="right"/>
    </xf>
    <xf numFmtId="3" fontId="4" fillId="34" borderId="41" xfId="53" applyNumberFormat="1" applyFont="1" applyFill="1" applyBorder="1" applyAlignment="1">
      <alignment horizontal="right"/>
    </xf>
    <xf numFmtId="3" fontId="4" fillId="34" borderId="19" xfId="53" applyNumberFormat="1" applyFont="1" applyFill="1" applyBorder="1" applyAlignment="1">
      <alignment horizontal="right"/>
    </xf>
    <xf numFmtId="3" fontId="4" fillId="34" borderId="0" xfId="53" applyNumberFormat="1" applyFont="1" applyFill="1" applyBorder="1" applyAlignment="1">
      <alignment horizontal="right"/>
    </xf>
    <xf numFmtId="3" fontId="12" fillId="0" borderId="54" xfId="53" applyNumberFormat="1" applyFont="1" applyFill="1" applyBorder="1" applyAlignment="1">
      <alignment/>
    </xf>
    <xf numFmtId="3" fontId="12" fillId="0" borderId="55" xfId="53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2" fontId="7" fillId="0" borderId="31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2" fontId="7" fillId="0" borderId="33" xfId="0" applyNumberFormat="1" applyFont="1" applyFill="1" applyBorder="1" applyAlignment="1">
      <alignment horizontal="right"/>
    </xf>
    <xf numFmtId="3" fontId="0" fillId="0" borderId="58" xfId="0" applyNumberFormat="1" applyBorder="1" applyAlignment="1">
      <alignment/>
    </xf>
    <xf numFmtId="0" fontId="14" fillId="0" borderId="37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6" fillId="36" borderId="0" xfId="0" applyFont="1" applyFill="1" applyAlignment="1">
      <alignment horizontal="left"/>
    </xf>
    <xf numFmtId="0" fontId="12" fillId="34" borderId="37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61" xfId="0" applyBorder="1" applyAlignment="1">
      <alignment/>
    </xf>
    <xf numFmtId="0" fontId="12" fillId="0" borderId="62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4" fontId="0" fillId="0" borderId="43" xfId="0" applyNumberFormat="1" applyFill="1" applyBorder="1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475"/>
          <c:w val="1"/>
          <c:h val="0.9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'PAG 01'!$C$6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01'!$A$7:$A$18</c:f>
              <c:strCache/>
            </c:strRef>
          </c:cat>
          <c:val>
            <c:numRef>
              <c:f>'PAG 01'!$C$7:$C$18</c:f>
              <c:numCache/>
            </c:numRef>
          </c:val>
          <c:shape val="box"/>
        </c:ser>
        <c:ser>
          <c:idx val="1"/>
          <c:order val="1"/>
          <c:tx>
            <c:strRef>
              <c:f>'PAG 01'!$B$6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'PAG 01'!$B$7:$B$18</c:f>
              <c:numCache/>
            </c:numRef>
          </c:val>
          <c:shape val="box"/>
        </c:ser>
        <c:shape val="box"/>
        <c:axId val="12913324"/>
        <c:axId val="49111053"/>
      </c:bar3DChart>
      <c:catAx>
        <c:axId val="1291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11053"/>
        <c:crosses val="autoZero"/>
        <c:auto val="1"/>
        <c:lblOffset val="100"/>
        <c:tickLblSkip val="2"/>
        <c:noMultiLvlLbl val="0"/>
      </c:catAx>
      <c:valAx>
        <c:axId val="491110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13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7125"/>
          <c:w val="0.311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Exportações Agosto / 08 - Julho / 09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7525"/>
          <c:w val="0.9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05'!$H$4:$H$15</c:f>
              <c:strCache/>
            </c:strRef>
          </c:cat>
          <c:val>
            <c:numRef>
              <c:f>'PAG 05'!$J$4:$J$15</c:f>
              <c:numCache/>
            </c:numRef>
          </c:val>
        </c:ser>
        <c:axId val="66910022"/>
        <c:axId val="65319287"/>
      </c:bar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inMax"/>
          <c:max val="17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US$ Mil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0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Exportações Brasileiras de Carne Suína
Agosto / 08 - Julho / 09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1725"/>
          <c:w val="0.95525"/>
          <c:h val="0.753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05'!$H$4:$H$15</c:f>
              <c:strCache/>
            </c:strRef>
          </c:cat>
          <c:val>
            <c:numRef>
              <c:f>'PAG 05'!$J$4:$J$15</c:f>
              <c:numCache/>
            </c:numRef>
          </c:val>
        </c:ser>
        <c:axId val="51002672"/>
        <c:axId val="56370865"/>
      </c:areaChar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05'!$H$4:$H$15</c:f>
              <c:strCache/>
            </c:strRef>
          </c:cat>
          <c:val>
            <c:numRef>
              <c:f>'PAG 05'!$I$4:$I$15</c:f>
              <c:numCache/>
            </c:numRef>
          </c:val>
        </c:ser>
        <c:axId val="51002672"/>
        <c:axId val="56370865"/>
      </c:bar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inMax"/>
          <c:max val="1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Exportações Brasileiras de Carne Suína
Agosto / 07 - Julho / 2008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1725"/>
          <c:w val="0.95525"/>
          <c:h val="0.753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05'!$B$4:$B$15</c:f>
              <c:strCache/>
            </c:strRef>
          </c:cat>
          <c:val>
            <c:numRef>
              <c:f>'PAG 05'!$D$4:$D$15</c:f>
              <c:numCache/>
            </c:numRef>
          </c:val>
        </c:ser>
        <c:axId val="37575738"/>
        <c:axId val="2637323"/>
      </c:areaChar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05'!$B$4:$B$15</c:f>
              <c:strCache/>
            </c:strRef>
          </c:cat>
          <c:val>
            <c:numRef>
              <c:f>'PAG 05'!$C$4:$C$15</c:f>
              <c:numCache/>
            </c:numRef>
          </c:val>
        </c:ser>
        <c:axId val="37575738"/>
        <c:axId val="2637323"/>
      </c:bar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7323"/>
        <c:crosses val="autoZero"/>
        <c:auto val="1"/>
        <c:lblOffset val="100"/>
        <c:tickLblSkip val="1"/>
        <c:noMultiLvlLbl val="0"/>
      </c:catAx>
      <c:valAx>
        <c:axId val="2637323"/>
        <c:scaling>
          <c:orientation val="minMax"/>
          <c:max val="1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573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Exportações Agosto / 07 - Julho / 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475"/>
          <c:w val="0.909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05'!$B$4:$B$15</c:f>
              <c:strCache/>
            </c:strRef>
          </c:cat>
          <c:val>
            <c:numRef>
              <c:f>'PAG 05'!$C$4:$C$15</c:f>
              <c:numCache/>
            </c:numRef>
          </c:val>
        </c:ser>
        <c:axId val="23735908"/>
        <c:axId val="12296581"/>
      </c:bar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96581"/>
        <c:crosses val="autoZero"/>
        <c:auto val="1"/>
        <c:lblOffset val="100"/>
        <c:tickLblSkip val="1"/>
        <c:noMultiLvlLbl val="0"/>
      </c:catAx>
      <c:valAx>
        <c:axId val="12296581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35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Exportações Agosto / 07 - Julho / 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575"/>
          <c:w val="0.909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05'!$B$4:$B$15</c:f>
              <c:strCache/>
            </c:strRef>
          </c:cat>
          <c:val>
            <c:numRef>
              <c:f>'PAG 05'!$D$4:$D$15</c:f>
              <c:numCache/>
            </c:numRef>
          </c:val>
        </c:ser>
        <c:axId val="43560366"/>
        <c:axId val="56498975"/>
      </c:bar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  <c:max val="17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US$ Mil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0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0225"/>
          <c:y val="0.01425"/>
          <c:w val="1"/>
          <c:h val="0.9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'PAG 01'!$F$6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01'!$A$7:$A$18</c:f>
              <c:strCache/>
            </c:strRef>
          </c:cat>
          <c:val>
            <c:numRef>
              <c:f>'PAG 01'!$F$7:$F$18</c:f>
              <c:numCache/>
            </c:numRef>
          </c:val>
          <c:shape val="box"/>
        </c:ser>
        <c:ser>
          <c:idx val="1"/>
          <c:order val="1"/>
          <c:tx>
            <c:strRef>
              <c:f>'PAG 01'!$E$6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'PAG 01'!$E$7:$E$18</c:f>
              <c:numCache/>
            </c:numRef>
          </c:val>
          <c:shape val="box"/>
        </c:ser>
        <c:shape val="box"/>
        <c:axId val="39346294"/>
        <c:axId val="18572327"/>
      </c:bar3D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72327"/>
        <c:crosses val="autoZero"/>
        <c:auto val="1"/>
        <c:lblOffset val="100"/>
        <c:tickLblSkip val="2"/>
        <c:noMultiLvlLbl val="0"/>
      </c:catAx>
      <c:valAx>
        <c:axId val="1857232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46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"/>
          <c:y val="0.88225"/>
          <c:w val="0.279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475"/>
          <c:w val="1"/>
          <c:h val="0.93075"/>
        </c:manualLayout>
      </c:layout>
      <c:bar3D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ptCount val="12"/>
              <c:pt idx="0">
                <c:v>28982</c:v>
              </c:pt>
              <c:pt idx="1">
                <c:v>39397</c:v>
              </c:pt>
              <c:pt idx="2">
                <c:v>42741</c:v>
              </c:pt>
              <c:pt idx="3">
                <c:v>48725</c:v>
              </c:pt>
            </c:numLit>
          </c:val>
          <c:shape val="box"/>
        </c:ser>
        <c:ser>
          <c:idx val="1"/>
          <c:order val="1"/>
          <c:tx>
            <c:v>2009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37802</c:v>
              </c:pt>
              <c:pt idx="1">
                <c:v>45991</c:v>
              </c:pt>
              <c:pt idx="2">
                <c:v>51007</c:v>
              </c:pt>
              <c:pt idx="3">
                <c:v>53997</c:v>
              </c:pt>
            </c:numLit>
          </c:val>
          <c:shape val="box"/>
        </c:ser>
        <c:shape val="box"/>
        <c:axId val="32933216"/>
        <c:axId val="27963489"/>
      </c:bar3DChart>
      <c:catAx>
        <c:axId val="3293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63489"/>
        <c:crosses val="autoZero"/>
        <c:auto val="1"/>
        <c:lblOffset val="100"/>
        <c:tickLblSkip val="2"/>
        <c:noMultiLvlLbl val="0"/>
      </c:catAx>
      <c:valAx>
        <c:axId val="2796348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33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7125"/>
          <c:w val="0.311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0225"/>
          <c:y val="0.01425"/>
          <c:w val="1"/>
          <c:h val="0.94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ptCount val="12"/>
              <c:pt idx="0">
                <c:v>67271</c:v>
              </c:pt>
              <c:pt idx="1">
                <c:v>92763</c:v>
              </c:pt>
              <c:pt idx="2">
                <c:v>102658</c:v>
              </c:pt>
              <c:pt idx="3">
                <c:v>130667</c:v>
              </c:pt>
            </c:numLit>
          </c:val>
          <c:shape val="box"/>
        </c:ser>
        <c:ser>
          <c:idx val="1"/>
          <c:order val="1"/>
          <c:tx>
            <c:v>2009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75374</c:v>
              </c:pt>
              <c:pt idx="1">
                <c:v>93720</c:v>
              </c:pt>
              <c:pt idx="2">
                <c:v>104164</c:v>
              </c:pt>
              <c:pt idx="3">
                <c:v>103999</c:v>
              </c:pt>
            </c:numLit>
          </c:val>
          <c:shape val="box"/>
        </c:ser>
        <c:shape val="box"/>
        <c:axId val="50344810"/>
        <c:axId val="50450107"/>
      </c:bar3DChart>
      <c:catAx>
        <c:axId val="50344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50107"/>
        <c:crosses val="autoZero"/>
        <c:auto val="1"/>
        <c:lblOffset val="100"/>
        <c:tickLblSkip val="2"/>
        <c:noMultiLvlLbl val="0"/>
      </c:catAx>
      <c:valAx>
        <c:axId val="5045010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448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"/>
          <c:y val="0.88225"/>
          <c:w val="0.279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425"/>
          <c:w val="1"/>
          <c:h val="0.9305"/>
        </c:manualLayout>
      </c:layout>
      <c:bar3D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ptCount val="12"/>
              <c:pt idx="0">
                <c:v>28982</c:v>
              </c:pt>
              <c:pt idx="1">
                <c:v>39397</c:v>
              </c:pt>
              <c:pt idx="2">
                <c:v>42741</c:v>
              </c:pt>
              <c:pt idx="3">
                <c:v>48725</c:v>
              </c:pt>
            </c:numLit>
          </c:val>
          <c:shape val="box"/>
        </c:ser>
        <c:shape val="box"/>
        <c:axId val="51397780"/>
        <c:axId val="59926837"/>
      </c:bar3D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6837"/>
        <c:crosses val="autoZero"/>
        <c:auto val="1"/>
        <c:lblOffset val="100"/>
        <c:tickLblSkip val="2"/>
        <c:noMultiLvlLbl val="0"/>
      </c:catAx>
      <c:valAx>
        <c:axId val="5992683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97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7125"/>
          <c:w val="0.311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0225"/>
          <c:y val="0.01425"/>
          <c:w val="1"/>
          <c:h val="0.94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ptCount val="12"/>
              <c:pt idx="0">
                <c:v>67271</c:v>
              </c:pt>
              <c:pt idx="1">
                <c:v>92763</c:v>
              </c:pt>
              <c:pt idx="2">
                <c:v>102658</c:v>
              </c:pt>
              <c:pt idx="3">
                <c:v>130667</c:v>
              </c:pt>
            </c:numLit>
          </c:val>
          <c:shape val="box"/>
        </c:ser>
        <c:ser>
          <c:idx val="1"/>
          <c:order val="1"/>
          <c:tx>
            <c:v>2009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75374</c:v>
              </c:pt>
              <c:pt idx="1">
                <c:v>93720</c:v>
              </c:pt>
              <c:pt idx="2">
                <c:v>104164</c:v>
              </c:pt>
              <c:pt idx="3">
                <c:v>103999</c:v>
              </c:pt>
            </c:numLit>
          </c:val>
          <c:shape val="box"/>
        </c:ser>
        <c:shape val="box"/>
        <c:axId val="2470622"/>
        <c:axId val="22235599"/>
      </c:bar3DChart>
      <c:catAx>
        <c:axId val="247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35599"/>
        <c:crosses val="autoZero"/>
        <c:auto val="1"/>
        <c:lblOffset val="100"/>
        <c:tickLblSkip val="2"/>
        <c:noMultiLvlLbl val="0"/>
      </c:catAx>
      <c:valAx>
        <c:axId val="2223559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0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"/>
          <c:y val="0.88225"/>
          <c:w val="0.279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475"/>
          <c:w val="1"/>
          <c:h val="0.9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'PAG 01'!$C$6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01'!$A$7:$A$18</c:f>
              <c:strCache/>
            </c:strRef>
          </c:cat>
          <c:val>
            <c:numRef>
              <c:f>'PAG 01'!$C$7:$C$18</c:f>
              <c:numCache/>
            </c:numRef>
          </c:val>
          <c:shape val="box"/>
        </c:ser>
        <c:ser>
          <c:idx val="1"/>
          <c:order val="1"/>
          <c:tx>
            <c:strRef>
              <c:f>'PAG 01'!$B$6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'PAG 01'!$B$7:$B$18</c:f>
              <c:numCache/>
            </c:numRef>
          </c:val>
          <c:shape val="box"/>
        </c:ser>
        <c:shape val="box"/>
        <c:axId val="65902664"/>
        <c:axId val="56253065"/>
      </c:bar3DChart>
      <c:catAx>
        <c:axId val="6590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53065"/>
        <c:crosses val="autoZero"/>
        <c:auto val="1"/>
        <c:lblOffset val="100"/>
        <c:tickLblSkip val="2"/>
        <c:noMultiLvlLbl val="0"/>
      </c:catAx>
      <c:valAx>
        <c:axId val="562530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02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7125"/>
          <c:w val="0.311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0225"/>
          <c:y val="0.01425"/>
          <c:w val="1"/>
          <c:h val="0.9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'PAG 01'!$F$6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01'!$A$7:$A$18</c:f>
              <c:strCache/>
            </c:strRef>
          </c:cat>
          <c:val>
            <c:numRef>
              <c:f>'PAG 01'!$F$7:$F$18</c:f>
              <c:numCache/>
            </c:numRef>
          </c:val>
          <c:shape val="box"/>
        </c:ser>
        <c:ser>
          <c:idx val="1"/>
          <c:order val="1"/>
          <c:tx>
            <c:strRef>
              <c:f>'PAG 01'!$E$6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'PAG 01'!$E$7:$E$18</c:f>
              <c:numCache/>
            </c:numRef>
          </c:val>
          <c:shape val="box"/>
        </c:ser>
        <c:shape val="box"/>
        <c:axId val="36515538"/>
        <c:axId val="60204387"/>
      </c:bar3D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04387"/>
        <c:crosses val="autoZero"/>
        <c:auto val="1"/>
        <c:lblOffset val="100"/>
        <c:tickLblSkip val="2"/>
        <c:noMultiLvlLbl val="0"/>
      </c:catAx>
      <c:valAx>
        <c:axId val="602043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15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"/>
          <c:y val="0.88225"/>
          <c:w val="0.279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Exportações Agosto / 08 - Julho / 09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735"/>
          <c:w val="0.904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05'!$H$4:$H$15</c:f>
              <c:strCache/>
            </c:strRef>
          </c:cat>
          <c:val>
            <c:numRef>
              <c:f>'PAG 05'!$I$4:$I$15</c:f>
              <c:numCache/>
            </c:numRef>
          </c:val>
        </c:ser>
        <c:axId val="4968572"/>
        <c:axId val="44717149"/>
      </c:barChart>
      <c:cat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38100</xdr:rowOff>
    </xdr:from>
    <xdr:to>
      <xdr:col>4</xdr:col>
      <xdr:colOff>485775</xdr:colOff>
      <xdr:row>35</xdr:row>
      <xdr:rowOff>123825</xdr:rowOff>
    </xdr:to>
    <xdr:graphicFrame>
      <xdr:nvGraphicFramePr>
        <xdr:cNvPr id="1" name="Chart 3"/>
        <xdr:cNvGraphicFramePr/>
      </xdr:nvGraphicFramePr>
      <xdr:xfrm>
        <a:off x="0" y="3562350"/>
        <a:ext cx="39147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19</xdr:row>
      <xdr:rowOff>38100</xdr:rowOff>
    </xdr:from>
    <xdr:to>
      <xdr:col>10</xdr:col>
      <xdr:colOff>0</xdr:colOff>
      <xdr:row>35</xdr:row>
      <xdr:rowOff>123825</xdr:rowOff>
    </xdr:to>
    <xdr:graphicFrame>
      <xdr:nvGraphicFramePr>
        <xdr:cNvPr id="2" name="Chart 5"/>
        <xdr:cNvGraphicFramePr/>
      </xdr:nvGraphicFramePr>
      <xdr:xfrm>
        <a:off x="3952875" y="3562350"/>
        <a:ext cx="4352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38100</xdr:rowOff>
    </xdr:from>
    <xdr:to>
      <xdr:col>4</xdr:col>
      <xdr:colOff>485775</xdr:colOff>
      <xdr:row>35</xdr:row>
      <xdr:rowOff>123825</xdr:rowOff>
    </xdr:to>
    <xdr:graphicFrame>
      <xdr:nvGraphicFramePr>
        <xdr:cNvPr id="3" name="Chart 13"/>
        <xdr:cNvGraphicFramePr/>
      </xdr:nvGraphicFramePr>
      <xdr:xfrm>
        <a:off x="0" y="3562350"/>
        <a:ext cx="39147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19</xdr:row>
      <xdr:rowOff>38100</xdr:rowOff>
    </xdr:from>
    <xdr:to>
      <xdr:col>10</xdr:col>
      <xdr:colOff>0</xdr:colOff>
      <xdr:row>35</xdr:row>
      <xdr:rowOff>123825</xdr:rowOff>
    </xdr:to>
    <xdr:graphicFrame>
      <xdr:nvGraphicFramePr>
        <xdr:cNvPr id="4" name="Chart 14"/>
        <xdr:cNvGraphicFramePr/>
      </xdr:nvGraphicFramePr>
      <xdr:xfrm>
        <a:off x="3952875" y="3562350"/>
        <a:ext cx="43529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19</xdr:row>
      <xdr:rowOff>38100</xdr:rowOff>
    </xdr:from>
    <xdr:to>
      <xdr:col>4</xdr:col>
      <xdr:colOff>485775</xdr:colOff>
      <xdr:row>35</xdr:row>
      <xdr:rowOff>123825</xdr:rowOff>
    </xdr:to>
    <xdr:graphicFrame>
      <xdr:nvGraphicFramePr>
        <xdr:cNvPr id="5" name="Chart 15"/>
        <xdr:cNvGraphicFramePr/>
      </xdr:nvGraphicFramePr>
      <xdr:xfrm>
        <a:off x="0" y="3562350"/>
        <a:ext cx="39147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19</xdr:row>
      <xdr:rowOff>38100</xdr:rowOff>
    </xdr:from>
    <xdr:to>
      <xdr:col>10</xdr:col>
      <xdr:colOff>0</xdr:colOff>
      <xdr:row>35</xdr:row>
      <xdr:rowOff>123825</xdr:rowOff>
    </xdr:to>
    <xdr:graphicFrame>
      <xdr:nvGraphicFramePr>
        <xdr:cNvPr id="6" name="Chart 16"/>
        <xdr:cNvGraphicFramePr/>
      </xdr:nvGraphicFramePr>
      <xdr:xfrm>
        <a:off x="3952875" y="3562350"/>
        <a:ext cx="43529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</xdr:row>
      <xdr:rowOff>38100</xdr:rowOff>
    </xdr:from>
    <xdr:to>
      <xdr:col>4</xdr:col>
      <xdr:colOff>485775</xdr:colOff>
      <xdr:row>35</xdr:row>
      <xdr:rowOff>123825</xdr:rowOff>
    </xdr:to>
    <xdr:graphicFrame>
      <xdr:nvGraphicFramePr>
        <xdr:cNvPr id="7" name="Chart 17"/>
        <xdr:cNvGraphicFramePr/>
      </xdr:nvGraphicFramePr>
      <xdr:xfrm>
        <a:off x="0" y="3562350"/>
        <a:ext cx="391477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523875</xdr:colOff>
      <xdr:row>19</xdr:row>
      <xdr:rowOff>38100</xdr:rowOff>
    </xdr:from>
    <xdr:to>
      <xdr:col>10</xdr:col>
      <xdr:colOff>0</xdr:colOff>
      <xdr:row>35</xdr:row>
      <xdr:rowOff>123825</xdr:rowOff>
    </xdr:to>
    <xdr:graphicFrame>
      <xdr:nvGraphicFramePr>
        <xdr:cNvPr id="8" name="Chart 18"/>
        <xdr:cNvGraphicFramePr/>
      </xdr:nvGraphicFramePr>
      <xdr:xfrm>
        <a:off x="3952875" y="3562350"/>
        <a:ext cx="4352925" cy="2676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257175</xdr:colOff>
      <xdr:row>3</xdr:row>
      <xdr:rowOff>9525</xdr:rowOff>
    </xdr:to>
    <xdr:pic>
      <xdr:nvPicPr>
        <xdr:cNvPr id="9" name="Picture 19" descr="Marca_Po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66675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1828800</xdr:colOff>
      <xdr:row>3</xdr:row>
      <xdr:rowOff>47625</xdr:rowOff>
    </xdr:to>
    <xdr:pic>
      <xdr:nvPicPr>
        <xdr:cNvPr id="1" name="Picture 4" descr="Marca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1828800</xdr:colOff>
      <xdr:row>3</xdr:row>
      <xdr:rowOff>47625</xdr:rowOff>
    </xdr:to>
    <xdr:pic>
      <xdr:nvPicPr>
        <xdr:cNvPr id="1" name="Picture 1" descr="Marca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1857375</xdr:colOff>
      <xdr:row>3</xdr:row>
      <xdr:rowOff>123825</xdr:rowOff>
    </xdr:to>
    <xdr:pic>
      <xdr:nvPicPr>
        <xdr:cNvPr id="1" name="Picture 4" descr="Marca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828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1857375</xdr:colOff>
      <xdr:row>3</xdr:row>
      <xdr:rowOff>123825</xdr:rowOff>
    </xdr:to>
    <xdr:pic>
      <xdr:nvPicPr>
        <xdr:cNvPr id="1" name="Picture 1" descr="Marca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828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1714500</xdr:colOff>
      <xdr:row>3</xdr:row>
      <xdr:rowOff>76200</xdr:rowOff>
    </xdr:to>
    <xdr:pic>
      <xdr:nvPicPr>
        <xdr:cNvPr id="1" name="Picture 5" descr="Marca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685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1714500</xdr:colOff>
      <xdr:row>3</xdr:row>
      <xdr:rowOff>76200</xdr:rowOff>
    </xdr:to>
    <xdr:pic>
      <xdr:nvPicPr>
        <xdr:cNvPr id="1" name="Picture 1" descr="Marca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685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37</xdr:row>
      <xdr:rowOff>19050</xdr:rowOff>
    </xdr:from>
    <xdr:to>
      <xdr:col>11</xdr:col>
      <xdr:colOff>409575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4867275" y="6038850"/>
        <a:ext cx="44481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55</xdr:row>
      <xdr:rowOff>57150</xdr:rowOff>
    </xdr:from>
    <xdr:to>
      <xdr:col>11</xdr:col>
      <xdr:colOff>400050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4867275" y="8991600"/>
        <a:ext cx="44386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16</xdr:row>
      <xdr:rowOff>114300</xdr:rowOff>
    </xdr:from>
    <xdr:to>
      <xdr:col>11</xdr:col>
      <xdr:colOff>0</xdr:colOff>
      <xdr:row>37</xdr:row>
      <xdr:rowOff>0</xdr:rowOff>
    </xdr:to>
    <xdr:graphicFrame>
      <xdr:nvGraphicFramePr>
        <xdr:cNvPr id="3" name="Chart 5"/>
        <xdr:cNvGraphicFramePr/>
      </xdr:nvGraphicFramePr>
      <xdr:xfrm>
        <a:off x="4552950" y="2733675"/>
        <a:ext cx="435292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114300</xdr:rowOff>
    </xdr:from>
    <xdr:to>
      <xdr:col>5</xdr:col>
      <xdr:colOff>0</xdr:colOff>
      <xdr:row>37</xdr:row>
      <xdr:rowOff>0</xdr:rowOff>
    </xdr:to>
    <xdr:graphicFrame>
      <xdr:nvGraphicFramePr>
        <xdr:cNvPr id="4" name="Chart 6"/>
        <xdr:cNvGraphicFramePr/>
      </xdr:nvGraphicFramePr>
      <xdr:xfrm>
        <a:off x="0" y="2733675"/>
        <a:ext cx="43434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37</xdr:row>
      <xdr:rowOff>28575</xdr:rowOff>
    </xdr:from>
    <xdr:to>
      <xdr:col>5</xdr:col>
      <xdr:colOff>371475</xdr:colOff>
      <xdr:row>54</xdr:row>
      <xdr:rowOff>142875</xdr:rowOff>
    </xdr:to>
    <xdr:graphicFrame>
      <xdr:nvGraphicFramePr>
        <xdr:cNvPr id="5" name="Chart 7"/>
        <xdr:cNvGraphicFramePr/>
      </xdr:nvGraphicFramePr>
      <xdr:xfrm>
        <a:off x="0" y="6048375"/>
        <a:ext cx="4714875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55</xdr:row>
      <xdr:rowOff>57150</xdr:rowOff>
    </xdr:from>
    <xdr:to>
      <xdr:col>5</xdr:col>
      <xdr:colOff>371475</xdr:colOff>
      <xdr:row>72</xdr:row>
      <xdr:rowOff>152400</xdr:rowOff>
    </xdr:to>
    <xdr:graphicFrame>
      <xdr:nvGraphicFramePr>
        <xdr:cNvPr id="6" name="Chart 8"/>
        <xdr:cNvGraphicFramePr/>
      </xdr:nvGraphicFramePr>
      <xdr:xfrm>
        <a:off x="0" y="8991600"/>
        <a:ext cx="471487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4</xdr:col>
      <xdr:colOff>9525</xdr:colOff>
      <xdr:row>0</xdr:row>
      <xdr:rowOff>0</xdr:rowOff>
    </xdr:from>
    <xdr:to>
      <xdr:col>6</xdr:col>
      <xdr:colOff>590550</xdr:colOff>
      <xdr:row>3</xdr:row>
      <xdr:rowOff>104775</xdr:rowOff>
    </xdr:to>
    <xdr:pic>
      <xdr:nvPicPr>
        <xdr:cNvPr id="7" name="Picture 10" descr="Marca_Po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43325" y="0"/>
          <a:ext cx="1562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76200</xdr:rowOff>
    </xdr:from>
    <xdr:to>
      <xdr:col>4</xdr:col>
      <xdr:colOff>0</xdr:colOff>
      <xdr:row>3</xdr:row>
      <xdr:rowOff>123825</xdr:rowOff>
    </xdr:to>
    <xdr:pic>
      <xdr:nvPicPr>
        <xdr:cNvPr id="1" name="Picture 1" descr="Marca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76200"/>
          <a:ext cx="1371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tabSelected="1" view="pageBreakPreview" zoomScaleNormal="95" zoomScaleSheetLayoutView="100" zoomScalePageLayoutView="0" workbookViewId="0" topLeftCell="A1">
      <selection activeCell="A1" sqref="A1:J4"/>
    </sheetView>
  </sheetViews>
  <sheetFormatPr defaultColWidth="9.140625" defaultRowHeight="12.75"/>
  <cols>
    <col min="1" max="1" width="15.8515625" style="0" customWidth="1"/>
    <col min="2" max="3" width="12.7109375" style="0" customWidth="1"/>
    <col min="4" max="4" width="10.140625" style="0" customWidth="1"/>
    <col min="5" max="5" width="13.421875" style="0" customWidth="1"/>
    <col min="6" max="6" width="12.7109375" style="0" customWidth="1"/>
    <col min="7" max="7" width="10.7109375" style="0" customWidth="1"/>
    <col min="8" max="9" width="12.7109375" style="0" customWidth="1"/>
    <col min="10" max="10" width="10.8515625" style="0" customWidth="1"/>
    <col min="12" max="12" width="11.7109375" style="0" customWidth="1"/>
  </cols>
  <sheetData>
    <row r="1" spans="1:10" ht="12.75" customHeight="1">
      <c r="A1" s="166" t="s">
        <v>213</v>
      </c>
      <c r="B1" s="167"/>
      <c r="C1" s="167"/>
      <c r="D1" s="167"/>
      <c r="E1" s="167"/>
      <c r="F1" s="167"/>
      <c r="G1" s="167"/>
      <c r="H1" s="167"/>
      <c r="I1" s="167"/>
      <c r="J1" s="168"/>
    </row>
    <row r="2" spans="1:10" ht="12.75">
      <c r="A2" s="169"/>
      <c r="B2" s="170"/>
      <c r="C2" s="170"/>
      <c r="D2" s="170"/>
      <c r="E2" s="170"/>
      <c r="F2" s="170"/>
      <c r="G2" s="170"/>
      <c r="H2" s="170"/>
      <c r="I2" s="170"/>
      <c r="J2" s="171"/>
    </row>
    <row r="3" spans="1:10" ht="12.75">
      <c r="A3" s="169"/>
      <c r="B3" s="170"/>
      <c r="C3" s="170"/>
      <c r="D3" s="170"/>
      <c r="E3" s="170"/>
      <c r="F3" s="170"/>
      <c r="G3" s="170"/>
      <c r="H3" s="170"/>
      <c r="I3" s="170"/>
      <c r="J3" s="171"/>
    </row>
    <row r="4" spans="1:10" ht="12" customHeight="1" thickBot="1">
      <c r="A4" s="172"/>
      <c r="B4" s="173"/>
      <c r="C4" s="173"/>
      <c r="D4" s="173"/>
      <c r="E4" s="174"/>
      <c r="F4" s="174"/>
      <c r="G4" s="174"/>
      <c r="H4" s="174"/>
      <c r="I4" s="174"/>
      <c r="J4" s="175"/>
    </row>
    <row r="5" spans="1:10" ht="15">
      <c r="A5" s="56"/>
      <c r="B5" s="177" t="s">
        <v>1</v>
      </c>
      <c r="C5" s="178"/>
      <c r="D5" s="179"/>
      <c r="E5" s="178" t="s">
        <v>2</v>
      </c>
      <c r="F5" s="178"/>
      <c r="G5" s="179"/>
      <c r="H5" s="177" t="s">
        <v>3</v>
      </c>
      <c r="I5" s="178"/>
      <c r="J5" s="179"/>
    </row>
    <row r="6" spans="1:10" ht="15.75" thickBot="1">
      <c r="A6" s="57"/>
      <c r="B6" s="28">
        <v>2009</v>
      </c>
      <c r="C6" s="29">
        <v>2008</v>
      </c>
      <c r="D6" s="30" t="s">
        <v>4</v>
      </c>
      <c r="E6" s="29">
        <v>2009</v>
      </c>
      <c r="F6" s="29">
        <v>2008</v>
      </c>
      <c r="G6" s="30" t="s">
        <v>4</v>
      </c>
      <c r="H6" s="58">
        <v>2009</v>
      </c>
      <c r="I6" s="59">
        <v>2008</v>
      </c>
      <c r="J6" s="60" t="s">
        <v>4</v>
      </c>
    </row>
    <row r="7" spans="1:10" ht="15">
      <c r="A7" s="22" t="s">
        <v>5</v>
      </c>
      <c r="B7" s="92">
        <v>37802</v>
      </c>
      <c r="C7" s="90">
        <v>28982</v>
      </c>
      <c r="D7" s="14">
        <v>30.432682354564903</v>
      </c>
      <c r="E7" s="13">
        <v>75374</v>
      </c>
      <c r="F7" s="16">
        <v>67271</v>
      </c>
      <c r="G7" s="17">
        <v>12.045309271454267</v>
      </c>
      <c r="H7" s="155">
        <f>(1.99391566583779)*1000</f>
        <v>1993.91566583779</v>
      </c>
      <c r="I7" s="156">
        <f>(2.32113035677317*1000)</f>
        <v>2321.1303567731698</v>
      </c>
      <c r="J7" s="62">
        <v>-14.097213022980588</v>
      </c>
    </row>
    <row r="8" spans="1:10" ht="15">
      <c r="A8" s="23" t="s">
        <v>88</v>
      </c>
      <c r="B8" s="93">
        <v>45991</v>
      </c>
      <c r="C8" s="13">
        <v>39397</v>
      </c>
      <c r="D8" s="14">
        <v>16.737315023986596</v>
      </c>
      <c r="E8" s="13">
        <v>93720</v>
      </c>
      <c r="F8" s="18">
        <v>92763</v>
      </c>
      <c r="G8" s="17">
        <v>1.031661330487371</v>
      </c>
      <c r="H8" s="157">
        <f>1000*2.03779000239177</f>
        <v>2037.79000239177</v>
      </c>
      <c r="I8" s="158">
        <f>1000*2.35457014493489</f>
        <v>2354.5701449348903</v>
      </c>
      <c r="J8" s="14">
        <v>-13.453841807370775</v>
      </c>
    </row>
    <row r="9" spans="1:11" ht="15">
      <c r="A9" s="24" t="s">
        <v>89</v>
      </c>
      <c r="B9" s="93">
        <v>51007</v>
      </c>
      <c r="C9" s="13">
        <v>42741</v>
      </c>
      <c r="D9" s="14">
        <v>19.33974403968087</v>
      </c>
      <c r="E9" s="13">
        <v>104164</v>
      </c>
      <c r="F9" s="19">
        <v>102658</v>
      </c>
      <c r="G9" s="17">
        <v>1.4670069551325762</v>
      </c>
      <c r="H9" s="157">
        <f>1000*2.04215107730312</f>
        <v>2042.15107730312</v>
      </c>
      <c r="I9" s="158">
        <f>1000*2.40186238038417</f>
        <v>2401.8623803841697</v>
      </c>
      <c r="J9" s="14">
        <v>-14.976349436953335</v>
      </c>
      <c r="K9" s="2"/>
    </row>
    <row r="10" spans="1:10" ht="15">
      <c r="A10" s="25" t="s">
        <v>92</v>
      </c>
      <c r="B10" s="94">
        <v>53997</v>
      </c>
      <c r="C10" s="15">
        <v>48725</v>
      </c>
      <c r="D10" s="14">
        <v>10.819907644946126</v>
      </c>
      <c r="E10" s="13">
        <v>103999</v>
      </c>
      <c r="F10" s="20">
        <v>130667</v>
      </c>
      <c r="G10" s="17">
        <v>-20.409131609358138</v>
      </c>
      <c r="H10" s="157">
        <f>1000*1.92601440820786</f>
        <v>1926.01440820786</v>
      </c>
      <c r="I10" s="158">
        <f>1000*2.68172396100564</f>
        <v>2681.72396100564</v>
      </c>
      <c r="J10" s="14">
        <v>-28.17999032661028</v>
      </c>
    </row>
    <row r="11" spans="1:10" ht="15">
      <c r="A11" s="26" t="s">
        <v>107</v>
      </c>
      <c r="B11" s="94">
        <f>240557-B10-B9-B8-B7</f>
        <v>51760</v>
      </c>
      <c r="C11" s="15">
        <f>218943-C10-C9-C8-C7</f>
        <v>59098</v>
      </c>
      <c r="D11" s="14">
        <f>((B11-C11)*100)/C11</f>
        <v>-12.416663846492266</v>
      </c>
      <c r="E11" s="13">
        <f>479842-E10-E9-E8-E7</f>
        <v>102585</v>
      </c>
      <c r="F11" s="21">
        <f>560368-F10-F9-F8-F7</f>
        <v>167009</v>
      </c>
      <c r="G11" s="17">
        <f>((E11-F11)*100)/F11</f>
        <v>-38.5751666077876</v>
      </c>
      <c r="H11" s="157">
        <f aca="true" t="shared" si="0" ref="H11:I13">(E11/B11)*1000</f>
        <v>1981.935857805255</v>
      </c>
      <c r="I11" s="158">
        <f t="shared" si="0"/>
        <v>2825.9670378016176</v>
      </c>
      <c r="J11" s="14">
        <f>((H11-I11)*100)/I11</f>
        <v>-29.866986015978203</v>
      </c>
    </row>
    <row r="12" spans="1:10" ht="15">
      <c r="A12" s="27" t="s">
        <v>111</v>
      </c>
      <c r="B12" s="94">
        <f>294478-B11-B10-B9-B8-B7</f>
        <v>53921</v>
      </c>
      <c r="C12" s="15">
        <f>270674-C11-C10-C9-C8-C7</f>
        <v>51731</v>
      </c>
      <c r="D12" s="14">
        <f>((B12-C12)*100)/C12</f>
        <v>4.23343836384373</v>
      </c>
      <c r="E12" s="13">
        <f>583070-E11-E10-E9-E8-E7</f>
        <v>103228</v>
      </c>
      <c r="F12" s="10">
        <f>707866-F11-F10-F9-F8-F7</f>
        <v>147498</v>
      </c>
      <c r="G12" s="17">
        <f>((E12-F12)*100)/F12</f>
        <v>-30.013966291068353</v>
      </c>
      <c r="H12" s="157">
        <f t="shared" si="0"/>
        <v>1914.4303703566327</v>
      </c>
      <c r="I12" s="158">
        <f t="shared" si="0"/>
        <v>2851.249734201929</v>
      </c>
      <c r="J12" s="14">
        <f>((H12-I12)*100)/I12</f>
        <v>-32.85644721357648</v>
      </c>
    </row>
    <row r="13" spans="1:10" ht="15">
      <c r="A13" s="27" t="s">
        <v>117</v>
      </c>
      <c r="B13" s="94">
        <f>342586-B12-B11-B10-B9-B8-B7</f>
        <v>48108</v>
      </c>
      <c r="C13" s="15">
        <f>326793-C12-C11-C10-C9-C8-C7</f>
        <v>56119</v>
      </c>
      <c r="D13" s="14">
        <f>((B13-C13)*100)/C13</f>
        <v>-14.27502271957804</v>
      </c>
      <c r="E13" s="13">
        <f>683578-E12-E11-E10-E9-E8-E7</f>
        <v>100508</v>
      </c>
      <c r="F13" s="10">
        <f>876724-F12-F11-F10-F9-F8-F7</f>
        <v>168858</v>
      </c>
      <c r="G13" s="17">
        <f>((E13-F13)*100)/F13</f>
        <v>-40.47779791303936</v>
      </c>
      <c r="H13" s="157">
        <f t="shared" si="0"/>
        <v>2089.2159308223163</v>
      </c>
      <c r="I13" s="158">
        <f t="shared" si="0"/>
        <v>3008.9274577237657</v>
      </c>
      <c r="J13" s="14">
        <f>((H13-I13)*100)/I13</f>
        <v>-30.566091732806523</v>
      </c>
    </row>
    <row r="14" spans="1:10" ht="15">
      <c r="A14" s="27" t="s">
        <v>121</v>
      </c>
      <c r="B14" s="94"/>
      <c r="C14" s="15"/>
      <c r="D14" s="14"/>
      <c r="E14" s="13"/>
      <c r="F14" s="10"/>
      <c r="G14" s="17"/>
      <c r="H14" s="63"/>
      <c r="I14" s="61"/>
      <c r="J14" s="14"/>
    </row>
    <row r="15" spans="1:10" ht="15">
      <c r="A15" s="27" t="s">
        <v>123</v>
      </c>
      <c r="B15" s="94"/>
      <c r="C15" s="15"/>
      <c r="D15" s="14"/>
      <c r="E15" s="13"/>
      <c r="F15" s="11"/>
      <c r="G15" s="17"/>
      <c r="H15" s="63"/>
      <c r="I15" s="61"/>
      <c r="J15" s="14"/>
    </row>
    <row r="16" spans="1:10" ht="15">
      <c r="A16" s="27" t="s">
        <v>126</v>
      </c>
      <c r="B16" s="94"/>
      <c r="C16" s="15"/>
      <c r="D16" s="14"/>
      <c r="E16" s="13"/>
      <c r="F16" s="10"/>
      <c r="G16" s="17"/>
      <c r="H16" s="63"/>
      <c r="I16" s="61"/>
      <c r="J16" s="14"/>
    </row>
    <row r="17" spans="1:10" ht="15">
      <c r="A17" s="27" t="s">
        <v>127</v>
      </c>
      <c r="B17" s="94"/>
      <c r="C17" s="15"/>
      <c r="D17" s="14"/>
      <c r="E17" s="13"/>
      <c r="F17" s="10"/>
      <c r="G17" s="17"/>
      <c r="H17" s="63"/>
      <c r="I17" s="61"/>
      <c r="J17" s="14"/>
    </row>
    <row r="18" spans="1:10" ht="15.75" thickBot="1">
      <c r="A18" s="27" t="s">
        <v>131</v>
      </c>
      <c r="B18" s="95"/>
      <c r="C18" s="91"/>
      <c r="D18" s="14"/>
      <c r="E18" s="13"/>
      <c r="F18" s="55"/>
      <c r="G18" s="17"/>
      <c r="H18" s="88"/>
      <c r="I18" s="89"/>
      <c r="J18" s="14"/>
    </row>
    <row r="19" spans="1:14" ht="15.75" customHeight="1" thickBot="1">
      <c r="A19" s="6" t="s">
        <v>0</v>
      </c>
      <c r="B19" s="110">
        <f>SUM(B7:B18)</f>
        <v>342586</v>
      </c>
      <c r="C19" s="99">
        <f>SUM(C7:C18)</f>
        <v>326793</v>
      </c>
      <c r="D19" s="7">
        <f>((B19-C19)*100)/C19</f>
        <v>4.832722855140716</v>
      </c>
      <c r="E19" s="111">
        <f>SUM(E7:E18)</f>
        <v>683578</v>
      </c>
      <c r="F19" s="99">
        <f>SUM(F7:F18)</f>
        <v>876724</v>
      </c>
      <c r="G19" s="7">
        <f>((E19-F19)*100)/F19</f>
        <v>-22.03042234500253</v>
      </c>
      <c r="H19" s="159">
        <f>(E19/B19)*1000</f>
        <v>1995.3471537073904</v>
      </c>
      <c r="I19" s="160">
        <f>(F19/C19)*1000</f>
        <v>2682.8114433295696</v>
      </c>
      <c r="J19" s="7">
        <f>((H19-I19)*100)/I19</f>
        <v>-25.62477103381461</v>
      </c>
      <c r="L19" s="54"/>
      <c r="M19" s="1"/>
      <c r="N19" s="1"/>
    </row>
    <row r="20" spans="12:14" ht="12.75">
      <c r="L20" s="1"/>
      <c r="M20" s="1"/>
      <c r="N20" s="1"/>
    </row>
    <row r="21" spans="12:14" ht="12.75">
      <c r="L21" s="1"/>
      <c r="M21" s="1"/>
      <c r="N21" s="1"/>
    </row>
    <row r="22" spans="12:14" ht="12.75">
      <c r="L22" s="1"/>
      <c r="M22" s="1"/>
      <c r="N22" s="1"/>
    </row>
    <row r="26" ht="12.75">
      <c r="N26" s="1"/>
    </row>
    <row r="37" spans="1:10" ht="18">
      <c r="A37" s="176" t="s">
        <v>6</v>
      </c>
      <c r="B37" s="176"/>
      <c r="C37" s="176"/>
      <c r="D37" s="176"/>
      <c r="E37" s="176"/>
      <c r="F37" s="176" t="s">
        <v>7</v>
      </c>
      <c r="G37" s="176"/>
      <c r="H37" s="176"/>
      <c r="I37" s="176"/>
      <c r="J37" s="176"/>
    </row>
  </sheetData>
  <sheetProtection/>
  <mergeCells count="6">
    <mergeCell ref="A1:J4"/>
    <mergeCell ref="A37:E37"/>
    <mergeCell ref="F37:J37"/>
    <mergeCell ref="B5:D5"/>
    <mergeCell ref="E5:G5"/>
    <mergeCell ref="H5:J5"/>
  </mergeCells>
  <printOptions horizontalCentered="1" verticalCentered="1"/>
  <pageMargins left="0.7874015748031497" right="0.7874015748031497" top="0.45" bottom="0.51" header="0.4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0"/>
  <sheetViews>
    <sheetView showGridLines="0" view="pageBreakPreview" zoomScale="60" zoomScaleNormal="68" zoomScalePageLayoutView="0" workbookViewId="0" topLeftCell="A37">
      <selection activeCell="K6" sqref="K6:K129"/>
    </sheetView>
  </sheetViews>
  <sheetFormatPr defaultColWidth="9.140625" defaultRowHeight="12.75"/>
  <cols>
    <col min="1" max="1" width="29.28125" style="0" customWidth="1"/>
    <col min="2" max="2" width="13.28125" style="2" customWidth="1"/>
    <col min="3" max="3" width="11.7109375" style="2" customWidth="1"/>
    <col min="4" max="4" width="11.7109375" style="3" customWidth="1"/>
    <col min="5" max="6" width="14.421875" style="2" customWidth="1"/>
    <col min="7" max="7" width="11.7109375" style="3" customWidth="1"/>
    <col min="8" max="9" width="11.7109375" style="2" customWidth="1"/>
    <col min="10" max="10" width="11.7109375" style="3" customWidth="1"/>
    <col min="11" max="12" width="16.00390625" style="2" bestFit="1" customWidth="1"/>
    <col min="13" max="13" width="11.7109375" style="3" customWidth="1"/>
    <col min="14" max="14" width="9.140625" style="12" customWidth="1"/>
    <col min="15" max="15" width="12.57421875" style="12" bestFit="1" customWidth="1"/>
    <col min="16" max="17" width="9.140625" style="12" customWidth="1"/>
    <col min="18" max="18" width="9.421875" style="12" customWidth="1"/>
  </cols>
  <sheetData>
    <row r="1" spans="1:13" ht="18">
      <c r="A1" s="180"/>
      <c r="B1" s="188" t="s">
        <v>114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</row>
    <row r="2" spans="1:13" ht="18">
      <c r="A2" s="181"/>
      <c r="B2" s="191" t="s">
        <v>214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</row>
    <row r="3" spans="1:13" ht="18.75" thickBot="1">
      <c r="A3" s="181"/>
      <c r="B3" s="194" t="s">
        <v>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13" ht="15.75" thickBot="1">
      <c r="A4" s="182"/>
      <c r="B4" s="183" t="s">
        <v>9</v>
      </c>
      <c r="C4" s="184"/>
      <c r="D4" s="185"/>
      <c r="E4" s="183" t="s">
        <v>10</v>
      </c>
      <c r="F4" s="184"/>
      <c r="G4" s="186"/>
      <c r="H4" s="187" t="s">
        <v>91</v>
      </c>
      <c r="I4" s="187"/>
      <c r="J4" s="187"/>
      <c r="K4" s="183" t="s">
        <v>0</v>
      </c>
      <c r="L4" s="184"/>
      <c r="M4" s="186"/>
    </row>
    <row r="5" spans="1:13" ht="15">
      <c r="A5" s="31"/>
      <c r="B5" s="32">
        <v>2009</v>
      </c>
      <c r="C5" s="32">
        <v>2008</v>
      </c>
      <c r="D5" s="33" t="s">
        <v>4</v>
      </c>
      <c r="E5" s="32">
        <v>2009</v>
      </c>
      <c r="F5" s="32">
        <v>2008</v>
      </c>
      <c r="G5" s="33" t="s">
        <v>4</v>
      </c>
      <c r="H5" s="32">
        <v>2009</v>
      </c>
      <c r="I5" s="32">
        <v>2008</v>
      </c>
      <c r="J5" s="33" t="s">
        <v>4</v>
      </c>
      <c r="K5" s="32">
        <v>2009</v>
      </c>
      <c r="L5" s="32">
        <v>2008</v>
      </c>
      <c r="M5" s="34" t="s">
        <v>4</v>
      </c>
    </row>
    <row r="6" spans="1:13" ht="15">
      <c r="A6" s="35" t="s">
        <v>11</v>
      </c>
      <c r="B6" s="80">
        <v>0</v>
      </c>
      <c r="C6" s="80">
        <v>0</v>
      </c>
      <c r="D6" s="9" t="str">
        <f>IF(IF(C6=0,0,((B6-C6)*100)/C6)=0,"-",((B6-C6)*100)/C6)</f>
        <v>-</v>
      </c>
      <c r="E6" s="80">
        <v>10.368</v>
      </c>
      <c r="F6" s="80">
        <v>118.931</v>
      </c>
      <c r="G6" s="9">
        <f>IF(IF(F6=0,0,((E6-F6)*100)/F6)=0,"-",((E6-F6)*100)/F6)</f>
        <v>-91.28234018044077</v>
      </c>
      <c r="H6" s="80">
        <v>0</v>
      </c>
      <c r="I6" s="80">
        <v>0</v>
      </c>
      <c r="J6" s="9" t="str">
        <f>IF(IF(I6=0,0,((H6-I6)*100)/I6)=0,"-",((H6-I6)*100)/I6)</f>
        <v>-</v>
      </c>
      <c r="K6" s="80">
        <f>B6+E6+H6</f>
        <v>10.368</v>
      </c>
      <c r="L6" s="80">
        <f>C6+F6+I6</f>
        <v>118.931</v>
      </c>
      <c r="M6" s="36">
        <f>IF(IF(L6=0,0,((K6-L6)*100)/L6)=0,"-",((K6-L6)*100)/L6)</f>
        <v>-91.28234018044077</v>
      </c>
    </row>
    <row r="7" spans="1:18" s="5" customFormat="1" ht="15">
      <c r="A7" s="37" t="s">
        <v>12</v>
      </c>
      <c r="B7" s="78">
        <v>152.461</v>
      </c>
      <c r="C7" s="78">
        <v>126.861</v>
      </c>
      <c r="D7" s="8">
        <f>IF(IF(C7=0,0,((B7-C7)*100)/C7)=0,"-",((B7-C7)*100)/C7)</f>
        <v>20.179566612276435</v>
      </c>
      <c r="E7" s="78">
        <v>5369.235</v>
      </c>
      <c r="F7" s="78">
        <v>1954.361</v>
      </c>
      <c r="G7" s="8">
        <f>IF(IF(F7=0,0,((E7-F7)*100)/F7)=0,"-",((E7-F7)*100)/F7)</f>
        <v>174.73097344861054</v>
      </c>
      <c r="H7" s="78">
        <v>0</v>
      </c>
      <c r="I7" s="78">
        <v>0</v>
      </c>
      <c r="J7" s="8" t="str">
        <f>IF(IF(I7=0,0,((H7-I7)*100)/I7)=0,"-",((H7-I7)*100)/I7)</f>
        <v>-</v>
      </c>
      <c r="K7" s="78">
        <f>B7+E7+H7</f>
        <v>5521.696</v>
      </c>
      <c r="L7" s="78">
        <f>C7+F7+I7</f>
        <v>2081.222</v>
      </c>
      <c r="M7" s="38">
        <f>IF(IF(L7=0,0,((K7-L7)*100)/L7)=0,"-",((K7-L7)*100)/L7)</f>
        <v>165.31028405427193</v>
      </c>
      <c r="N7" s="12"/>
      <c r="O7" s="12"/>
      <c r="P7" s="12"/>
      <c r="Q7" s="12"/>
      <c r="R7" s="12"/>
    </row>
    <row r="8" spans="1:13" ht="15">
      <c r="A8" s="39" t="s">
        <v>13</v>
      </c>
      <c r="B8" s="80">
        <v>0</v>
      </c>
      <c r="C8" s="80">
        <v>0</v>
      </c>
      <c r="D8" s="9" t="str">
        <f aca="true" t="shared" si="0" ref="D8:D72">IF(IF(C8=0,0,((B8-C8)*100)/C8)=0,"-",((B8-C8)*100)/C8)</f>
        <v>-</v>
      </c>
      <c r="E8" s="80">
        <v>0</v>
      </c>
      <c r="F8" s="80">
        <v>0</v>
      </c>
      <c r="G8" s="9" t="str">
        <f aca="true" t="shared" si="1" ref="G8:G72">IF(IF(F8=0,0,((E8-F8)*100)/F8)=0,"-",((E8-F8)*100)/F8)</f>
        <v>-</v>
      </c>
      <c r="H8" s="80">
        <v>340</v>
      </c>
      <c r="I8" s="80">
        <v>527.99</v>
      </c>
      <c r="J8" s="9">
        <f aca="true" t="shared" si="2" ref="J8:J72">IF(IF(I8=0,0,((H8-I8)*100)/I8)=0,"-",((H8-I8)*100)/I8)</f>
        <v>-35.60484100077653</v>
      </c>
      <c r="K8" s="80">
        <f aca="true" t="shared" si="3" ref="K8:K72">B8+E8+H8</f>
        <v>340</v>
      </c>
      <c r="L8" s="80">
        <f aca="true" t="shared" si="4" ref="L8:L72">C8+F8+I8</f>
        <v>527.99</v>
      </c>
      <c r="M8" s="36">
        <f aca="true" t="shared" si="5" ref="M8:M72">IF(IF(L8=0,0,((K8-L8)*100)/L8)=0,"-",((K8-L8)*100)/L8)</f>
        <v>-35.60484100077653</v>
      </c>
    </row>
    <row r="9" spans="1:18" s="5" customFormat="1" ht="15">
      <c r="A9" s="37" t="s">
        <v>14</v>
      </c>
      <c r="B9" s="78">
        <v>54.389</v>
      </c>
      <c r="C9" s="78">
        <v>53.289</v>
      </c>
      <c r="D9" s="8">
        <f t="shared" si="0"/>
        <v>2.064215879449795</v>
      </c>
      <c r="E9" s="78">
        <v>18050.976</v>
      </c>
      <c r="F9" s="78">
        <v>9842.448</v>
      </c>
      <c r="G9" s="8">
        <f t="shared" si="1"/>
        <v>83.39925189343137</v>
      </c>
      <c r="H9" s="78">
        <v>9.03</v>
      </c>
      <c r="I9" s="78">
        <v>0</v>
      </c>
      <c r="J9" s="8" t="str">
        <f t="shared" si="2"/>
        <v>-</v>
      </c>
      <c r="K9" s="78">
        <f t="shared" si="3"/>
        <v>18114.394999999997</v>
      </c>
      <c r="L9" s="78">
        <f t="shared" si="4"/>
        <v>9895.737000000001</v>
      </c>
      <c r="M9" s="38">
        <f t="shared" si="5"/>
        <v>83.05251038906951</v>
      </c>
      <c r="N9" s="12"/>
      <c r="O9" s="12"/>
      <c r="P9" s="12"/>
      <c r="Q9" s="12"/>
      <c r="R9" s="12"/>
    </row>
    <row r="10" spans="1:13" ht="15">
      <c r="A10" s="35" t="s">
        <v>15</v>
      </c>
      <c r="B10" s="80">
        <v>0</v>
      </c>
      <c r="C10" s="80">
        <v>0</v>
      </c>
      <c r="D10" s="9" t="str">
        <f t="shared" si="0"/>
        <v>-</v>
      </c>
      <c r="E10" s="80">
        <v>6.879</v>
      </c>
      <c r="F10" s="80">
        <v>3.25</v>
      </c>
      <c r="G10" s="9">
        <f t="shared" si="1"/>
        <v>111.66153846153846</v>
      </c>
      <c r="H10" s="80">
        <v>0</v>
      </c>
      <c r="I10" s="80">
        <v>0</v>
      </c>
      <c r="J10" s="9" t="str">
        <f t="shared" si="2"/>
        <v>-</v>
      </c>
      <c r="K10" s="80">
        <f t="shared" si="3"/>
        <v>6.879</v>
      </c>
      <c r="L10" s="80">
        <f t="shared" si="4"/>
        <v>3.25</v>
      </c>
      <c r="M10" s="36">
        <f t="shared" si="5"/>
        <v>111.66153846153846</v>
      </c>
    </row>
    <row r="11" spans="1:18" s="5" customFormat="1" ht="15">
      <c r="A11" s="40" t="s">
        <v>73</v>
      </c>
      <c r="B11" s="78">
        <v>0</v>
      </c>
      <c r="C11" s="78">
        <v>0</v>
      </c>
      <c r="D11" s="8" t="str">
        <f t="shared" si="0"/>
        <v>-</v>
      </c>
      <c r="E11" s="78">
        <v>0</v>
      </c>
      <c r="F11" s="78">
        <v>8.969</v>
      </c>
      <c r="G11" s="8">
        <f t="shared" si="1"/>
        <v>-100</v>
      </c>
      <c r="H11" s="78">
        <v>0</v>
      </c>
      <c r="I11" s="78">
        <v>0</v>
      </c>
      <c r="J11" s="8" t="str">
        <f t="shared" si="2"/>
        <v>-</v>
      </c>
      <c r="K11" s="78">
        <f t="shared" si="3"/>
        <v>0</v>
      </c>
      <c r="L11" s="78">
        <f t="shared" si="4"/>
        <v>8.969</v>
      </c>
      <c r="M11" s="38">
        <f t="shared" si="5"/>
        <v>-100</v>
      </c>
      <c r="N11" s="12"/>
      <c r="O11" s="12"/>
      <c r="P11" s="12"/>
      <c r="Q11" s="12"/>
      <c r="R11" s="12"/>
    </row>
    <row r="12" spans="1:13" ht="15">
      <c r="A12" s="39" t="s">
        <v>16</v>
      </c>
      <c r="B12" s="80">
        <v>0</v>
      </c>
      <c r="C12" s="80">
        <v>0</v>
      </c>
      <c r="D12" s="9" t="str">
        <f t="shared" si="0"/>
        <v>-</v>
      </c>
      <c r="E12" s="80">
        <v>603.314</v>
      </c>
      <c r="F12" s="80">
        <v>597.576</v>
      </c>
      <c r="G12" s="9">
        <f t="shared" si="1"/>
        <v>0.9602125922058353</v>
      </c>
      <c r="H12" s="80">
        <v>0</v>
      </c>
      <c r="I12" s="80">
        <v>0</v>
      </c>
      <c r="J12" s="9" t="str">
        <f t="shared" si="2"/>
        <v>-</v>
      </c>
      <c r="K12" s="80">
        <f t="shared" si="3"/>
        <v>603.314</v>
      </c>
      <c r="L12" s="80">
        <f t="shared" si="4"/>
        <v>597.576</v>
      </c>
      <c r="M12" s="36">
        <f t="shared" si="5"/>
        <v>0.9602125922058353</v>
      </c>
    </row>
    <row r="13" spans="1:18" s="5" customFormat="1" ht="15">
      <c r="A13" s="37" t="s">
        <v>72</v>
      </c>
      <c r="B13" s="78">
        <v>0</v>
      </c>
      <c r="C13" s="78">
        <v>0</v>
      </c>
      <c r="D13" s="8" t="str">
        <f t="shared" si="0"/>
        <v>-</v>
      </c>
      <c r="E13" s="78">
        <v>24.599</v>
      </c>
      <c r="F13" s="78">
        <v>0</v>
      </c>
      <c r="G13" s="8" t="str">
        <f t="shared" si="1"/>
        <v>-</v>
      </c>
      <c r="H13" s="78">
        <v>0</v>
      </c>
      <c r="I13" s="78">
        <v>0</v>
      </c>
      <c r="J13" s="8" t="str">
        <f t="shared" si="2"/>
        <v>-</v>
      </c>
      <c r="K13" s="78">
        <f t="shared" si="3"/>
        <v>24.599</v>
      </c>
      <c r="L13" s="78">
        <f t="shared" si="4"/>
        <v>0</v>
      </c>
      <c r="M13" s="38" t="str">
        <f t="shared" si="5"/>
        <v>-</v>
      </c>
      <c r="N13" s="12"/>
      <c r="O13" s="12"/>
      <c r="P13" s="12"/>
      <c r="Q13" s="12"/>
      <c r="R13" s="12"/>
    </row>
    <row r="14" spans="1:13" ht="15">
      <c r="A14" s="39" t="s">
        <v>17</v>
      </c>
      <c r="B14" s="80">
        <v>0</v>
      </c>
      <c r="C14" s="80">
        <v>0</v>
      </c>
      <c r="D14" s="9" t="str">
        <f t="shared" si="0"/>
        <v>-</v>
      </c>
      <c r="E14" s="80">
        <v>15535.204</v>
      </c>
      <c r="F14" s="80">
        <v>16946.608</v>
      </c>
      <c r="G14" s="9">
        <f t="shared" si="1"/>
        <v>-8.328533946144269</v>
      </c>
      <c r="H14" s="80">
        <v>5.445</v>
      </c>
      <c r="I14" s="80">
        <v>11.221</v>
      </c>
      <c r="J14" s="9">
        <f t="shared" si="2"/>
        <v>-51.47491310934854</v>
      </c>
      <c r="K14" s="80">
        <f t="shared" si="3"/>
        <v>15540.649</v>
      </c>
      <c r="L14" s="80">
        <f t="shared" si="4"/>
        <v>16957.829</v>
      </c>
      <c r="M14" s="36">
        <f t="shared" si="5"/>
        <v>-8.357083916815071</v>
      </c>
    </row>
    <row r="15" spans="1:18" s="5" customFormat="1" ht="15">
      <c r="A15" s="37" t="s">
        <v>18</v>
      </c>
      <c r="B15" s="78">
        <v>881.058</v>
      </c>
      <c r="C15" s="78">
        <v>865.749</v>
      </c>
      <c r="D15" s="8">
        <f t="shared" si="0"/>
        <v>1.768295429737715</v>
      </c>
      <c r="E15" s="78">
        <v>1868.168</v>
      </c>
      <c r="F15" s="78">
        <v>2012.419</v>
      </c>
      <c r="G15" s="8">
        <f t="shared" si="1"/>
        <v>-7.1680400552767685</v>
      </c>
      <c r="H15" s="78">
        <v>0</v>
      </c>
      <c r="I15" s="78">
        <v>0</v>
      </c>
      <c r="J15" s="8" t="str">
        <f t="shared" si="2"/>
        <v>-</v>
      </c>
      <c r="K15" s="78">
        <f t="shared" si="3"/>
        <v>2749.2259999999997</v>
      </c>
      <c r="L15" s="78">
        <f t="shared" si="4"/>
        <v>2878.168</v>
      </c>
      <c r="M15" s="38">
        <f t="shared" si="5"/>
        <v>-4.480002557182224</v>
      </c>
      <c r="N15" s="12"/>
      <c r="O15" s="12"/>
      <c r="P15" s="12"/>
      <c r="Q15" s="12"/>
      <c r="R15" s="12"/>
    </row>
    <row r="16" spans="1:13" ht="15">
      <c r="A16" s="39" t="s">
        <v>65</v>
      </c>
      <c r="B16" s="80">
        <v>0</v>
      </c>
      <c r="C16" s="80">
        <v>0</v>
      </c>
      <c r="D16" s="9" t="str">
        <f t="shared" si="0"/>
        <v>-</v>
      </c>
      <c r="E16" s="80">
        <v>0</v>
      </c>
      <c r="F16" s="80">
        <v>0</v>
      </c>
      <c r="G16" s="9" t="str">
        <f t="shared" si="1"/>
        <v>-</v>
      </c>
      <c r="H16" s="80">
        <v>0</v>
      </c>
      <c r="I16" s="80">
        <v>0</v>
      </c>
      <c r="J16" s="9" t="str">
        <f t="shared" si="2"/>
        <v>-</v>
      </c>
      <c r="K16" s="80">
        <f t="shared" si="3"/>
        <v>0</v>
      </c>
      <c r="L16" s="80">
        <f t="shared" si="4"/>
        <v>0</v>
      </c>
      <c r="M16" s="36" t="str">
        <f t="shared" si="5"/>
        <v>-</v>
      </c>
    </row>
    <row r="17" spans="1:18" s="5" customFormat="1" ht="15">
      <c r="A17" s="37" t="s">
        <v>109</v>
      </c>
      <c r="B17" s="78">
        <v>0</v>
      </c>
      <c r="C17" s="78">
        <v>0</v>
      </c>
      <c r="D17" s="8" t="str">
        <f t="shared" si="0"/>
        <v>-</v>
      </c>
      <c r="E17" s="78">
        <v>0</v>
      </c>
      <c r="F17" s="78">
        <v>0</v>
      </c>
      <c r="G17" s="8" t="str">
        <f t="shared" si="1"/>
        <v>-</v>
      </c>
      <c r="H17" s="78">
        <v>0</v>
      </c>
      <c r="I17" s="78">
        <v>0</v>
      </c>
      <c r="J17" s="8" t="str">
        <f t="shared" si="2"/>
        <v>-</v>
      </c>
      <c r="K17" s="78">
        <f t="shared" si="3"/>
        <v>0</v>
      </c>
      <c r="L17" s="78">
        <f t="shared" si="4"/>
        <v>0</v>
      </c>
      <c r="M17" s="38" t="str">
        <f t="shared" si="5"/>
        <v>-</v>
      </c>
      <c r="N17" s="12"/>
      <c r="O17" s="12"/>
      <c r="P17" s="12"/>
      <c r="Q17" s="12"/>
      <c r="R17" s="12"/>
    </row>
    <row r="18" spans="1:13" ht="15">
      <c r="A18" s="39" t="s">
        <v>101</v>
      </c>
      <c r="B18" s="80">
        <v>0</v>
      </c>
      <c r="C18" s="80">
        <v>0</v>
      </c>
      <c r="D18" s="9" t="str">
        <f t="shared" si="0"/>
        <v>-</v>
      </c>
      <c r="E18" s="80">
        <v>0</v>
      </c>
      <c r="F18" s="80">
        <v>0</v>
      </c>
      <c r="G18" s="9" t="str">
        <f t="shared" si="1"/>
        <v>-</v>
      </c>
      <c r="H18" s="80">
        <v>20</v>
      </c>
      <c r="I18" s="80">
        <v>0</v>
      </c>
      <c r="J18" s="9" t="str">
        <f t="shared" si="2"/>
        <v>-</v>
      </c>
      <c r="K18" s="80">
        <f t="shared" si="3"/>
        <v>20</v>
      </c>
      <c r="L18" s="80">
        <f t="shared" si="4"/>
        <v>0</v>
      </c>
      <c r="M18" s="36" t="str">
        <f t="shared" si="5"/>
        <v>-</v>
      </c>
    </row>
    <row r="19" spans="1:18" s="5" customFormat="1" ht="15">
      <c r="A19" s="40" t="s">
        <v>19</v>
      </c>
      <c r="B19" s="78">
        <v>0</v>
      </c>
      <c r="C19" s="78">
        <v>25.962</v>
      </c>
      <c r="D19" s="8">
        <f t="shared" si="0"/>
        <v>-100</v>
      </c>
      <c r="E19" s="78">
        <v>345.314</v>
      </c>
      <c r="F19" s="78">
        <v>361.661</v>
      </c>
      <c r="G19" s="8">
        <f t="shared" si="1"/>
        <v>-4.519978654043422</v>
      </c>
      <c r="H19" s="78">
        <v>0</v>
      </c>
      <c r="I19" s="78">
        <v>0</v>
      </c>
      <c r="J19" s="8" t="str">
        <f t="shared" si="2"/>
        <v>-</v>
      </c>
      <c r="K19" s="78">
        <f t="shared" si="3"/>
        <v>345.314</v>
      </c>
      <c r="L19" s="78">
        <f t="shared" si="4"/>
        <v>387.623</v>
      </c>
      <c r="M19" s="38">
        <f t="shared" si="5"/>
        <v>-10.914986984776437</v>
      </c>
      <c r="N19" s="12"/>
      <c r="O19" s="12"/>
      <c r="P19" s="12"/>
      <c r="Q19" s="12"/>
      <c r="R19" s="12"/>
    </row>
    <row r="20" spans="1:13" ht="15">
      <c r="A20" s="35" t="s">
        <v>20</v>
      </c>
      <c r="B20" s="80">
        <v>0</v>
      </c>
      <c r="C20" s="80">
        <v>0</v>
      </c>
      <c r="D20" s="9" t="str">
        <f t="shared" si="0"/>
        <v>-</v>
      </c>
      <c r="E20" s="80">
        <v>80.97</v>
      </c>
      <c r="F20" s="80">
        <v>0</v>
      </c>
      <c r="G20" s="9" t="str">
        <f t="shared" si="1"/>
        <v>-</v>
      </c>
      <c r="H20" s="80">
        <v>0</v>
      </c>
      <c r="I20" s="80">
        <v>0</v>
      </c>
      <c r="J20" s="9" t="str">
        <f t="shared" si="2"/>
        <v>-</v>
      </c>
      <c r="K20" s="80">
        <f t="shared" si="3"/>
        <v>80.97</v>
      </c>
      <c r="L20" s="80">
        <f t="shared" si="4"/>
        <v>0</v>
      </c>
      <c r="M20" s="36" t="str">
        <f t="shared" si="5"/>
        <v>-</v>
      </c>
    </row>
    <row r="21" spans="1:18" s="5" customFormat="1" ht="15">
      <c r="A21" s="40" t="s">
        <v>21</v>
      </c>
      <c r="B21" s="78">
        <v>0</v>
      </c>
      <c r="C21" s="78">
        <v>0</v>
      </c>
      <c r="D21" s="8" t="str">
        <f t="shared" si="0"/>
        <v>-</v>
      </c>
      <c r="E21" s="78">
        <v>0</v>
      </c>
      <c r="F21" s="78">
        <v>0</v>
      </c>
      <c r="G21" s="8" t="str">
        <f t="shared" si="1"/>
        <v>-</v>
      </c>
      <c r="H21" s="78">
        <v>0</v>
      </c>
      <c r="I21" s="78">
        <v>0</v>
      </c>
      <c r="J21" s="8" t="str">
        <f t="shared" si="2"/>
        <v>-</v>
      </c>
      <c r="K21" s="78">
        <f t="shared" si="3"/>
        <v>0</v>
      </c>
      <c r="L21" s="78">
        <f t="shared" si="4"/>
        <v>0</v>
      </c>
      <c r="M21" s="38" t="str">
        <f t="shared" si="5"/>
        <v>-</v>
      </c>
      <c r="N21" s="12"/>
      <c r="O21" s="12"/>
      <c r="P21" s="12"/>
      <c r="Q21" s="12"/>
      <c r="R21" s="12"/>
    </row>
    <row r="22" spans="1:13" ht="15">
      <c r="A22" s="35" t="s">
        <v>68</v>
      </c>
      <c r="B22" s="80">
        <v>0</v>
      </c>
      <c r="C22" s="80">
        <v>0</v>
      </c>
      <c r="D22" s="9" t="str">
        <f t="shared" si="0"/>
        <v>-</v>
      </c>
      <c r="E22" s="80">
        <v>0</v>
      </c>
      <c r="F22" s="80">
        <v>0</v>
      </c>
      <c r="G22" s="9" t="str">
        <f t="shared" si="1"/>
        <v>-</v>
      </c>
      <c r="H22" s="80">
        <v>0</v>
      </c>
      <c r="I22" s="80">
        <v>0</v>
      </c>
      <c r="J22" s="9" t="str">
        <f t="shared" si="2"/>
        <v>-</v>
      </c>
      <c r="K22" s="80">
        <f t="shared" si="3"/>
        <v>0</v>
      </c>
      <c r="L22" s="80">
        <f t="shared" si="4"/>
        <v>0</v>
      </c>
      <c r="M22" s="36" t="str">
        <f t="shared" si="5"/>
        <v>-</v>
      </c>
    </row>
    <row r="23" spans="1:18" s="5" customFormat="1" ht="15">
      <c r="A23" s="37" t="s">
        <v>22</v>
      </c>
      <c r="B23" s="78">
        <v>0</v>
      </c>
      <c r="C23" s="78">
        <v>0</v>
      </c>
      <c r="D23" s="8" t="str">
        <f t="shared" si="0"/>
        <v>-</v>
      </c>
      <c r="E23" s="78">
        <v>0</v>
      </c>
      <c r="F23" s="78">
        <v>0</v>
      </c>
      <c r="G23" s="8" t="str">
        <f t="shared" si="1"/>
        <v>-</v>
      </c>
      <c r="H23" s="78">
        <v>0</v>
      </c>
      <c r="I23" s="78">
        <v>0</v>
      </c>
      <c r="J23" s="8" t="str">
        <f t="shared" si="2"/>
        <v>-</v>
      </c>
      <c r="K23" s="78">
        <f t="shared" si="3"/>
        <v>0</v>
      </c>
      <c r="L23" s="78">
        <f t="shared" si="4"/>
        <v>0</v>
      </c>
      <c r="M23" s="38" t="str">
        <f t="shared" si="5"/>
        <v>-</v>
      </c>
      <c r="N23" s="12"/>
      <c r="O23" s="12"/>
      <c r="P23" s="12"/>
      <c r="Q23" s="12"/>
      <c r="R23" s="12"/>
    </row>
    <row r="24" spans="1:13" ht="15">
      <c r="A24" s="35" t="s">
        <v>23</v>
      </c>
      <c r="B24" s="80">
        <v>0</v>
      </c>
      <c r="C24" s="80">
        <v>0</v>
      </c>
      <c r="D24" s="9" t="str">
        <f t="shared" si="0"/>
        <v>-</v>
      </c>
      <c r="E24" s="80">
        <v>88.224</v>
      </c>
      <c r="F24" s="80">
        <v>57.966</v>
      </c>
      <c r="G24" s="9">
        <f t="shared" si="1"/>
        <v>52.1995652623952</v>
      </c>
      <c r="H24" s="80">
        <v>0</v>
      </c>
      <c r="I24" s="80">
        <v>0</v>
      </c>
      <c r="J24" s="9" t="str">
        <f t="shared" si="2"/>
        <v>-</v>
      </c>
      <c r="K24" s="80">
        <f t="shared" si="3"/>
        <v>88.224</v>
      </c>
      <c r="L24" s="80">
        <f t="shared" si="4"/>
        <v>57.966</v>
      </c>
      <c r="M24" s="36">
        <f t="shared" si="5"/>
        <v>52.1995652623952</v>
      </c>
    </row>
    <row r="25" spans="1:18" s="5" customFormat="1" ht="15">
      <c r="A25" s="37" t="s">
        <v>24</v>
      </c>
      <c r="B25" s="78">
        <v>1.8</v>
      </c>
      <c r="C25" s="78">
        <v>0</v>
      </c>
      <c r="D25" s="8" t="str">
        <f t="shared" si="0"/>
        <v>-</v>
      </c>
      <c r="E25" s="78">
        <v>328.907</v>
      </c>
      <c r="F25" s="78">
        <v>108.589</v>
      </c>
      <c r="G25" s="8">
        <f t="shared" si="1"/>
        <v>202.89163727449372</v>
      </c>
      <c r="H25" s="78">
        <v>12.68</v>
      </c>
      <c r="I25" s="78">
        <v>0</v>
      </c>
      <c r="J25" s="8" t="str">
        <f t="shared" si="2"/>
        <v>-</v>
      </c>
      <c r="K25" s="78">
        <f t="shared" si="3"/>
        <v>343.387</v>
      </c>
      <c r="L25" s="78">
        <f t="shared" si="4"/>
        <v>108.589</v>
      </c>
      <c r="M25" s="38">
        <f t="shared" si="5"/>
        <v>216.22632126642662</v>
      </c>
      <c r="N25" s="12"/>
      <c r="O25" s="12"/>
      <c r="P25" s="12"/>
      <c r="Q25" s="12"/>
      <c r="R25" s="12"/>
    </row>
    <row r="26" spans="1:18" s="5" customFormat="1" ht="15">
      <c r="A26" s="39" t="s">
        <v>139</v>
      </c>
      <c r="B26" s="80">
        <v>0</v>
      </c>
      <c r="C26" s="80">
        <v>26.454</v>
      </c>
      <c r="D26" s="9">
        <f t="shared" si="0"/>
        <v>-100</v>
      </c>
      <c r="E26" s="80">
        <v>0</v>
      </c>
      <c r="F26" s="80">
        <v>798.505</v>
      </c>
      <c r="G26" s="9">
        <f t="shared" si="1"/>
        <v>-100</v>
      </c>
      <c r="H26" s="80">
        <v>0</v>
      </c>
      <c r="I26" s="80">
        <v>0</v>
      </c>
      <c r="J26" s="9" t="str">
        <f t="shared" si="2"/>
        <v>-</v>
      </c>
      <c r="K26" s="80">
        <f t="shared" si="3"/>
        <v>0</v>
      </c>
      <c r="L26" s="80">
        <f t="shared" si="4"/>
        <v>824.959</v>
      </c>
      <c r="M26" s="36">
        <f t="shared" si="5"/>
        <v>-100</v>
      </c>
      <c r="N26" s="12"/>
      <c r="O26" s="12"/>
      <c r="P26" s="12"/>
      <c r="Q26" s="12"/>
      <c r="R26" s="12"/>
    </row>
    <row r="27" spans="1:13" ht="15">
      <c r="A27" s="64" t="s">
        <v>25</v>
      </c>
      <c r="B27" s="78">
        <v>0</v>
      </c>
      <c r="C27" s="78">
        <v>0</v>
      </c>
      <c r="D27" s="8" t="str">
        <f t="shared" si="0"/>
        <v>-</v>
      </c>
      <c r="E27" s="78">
        <v>0</v>
      </c>
      <c r="F27" s="78">
        <v>25.02</v>
      </c>
      <c r="G27" s="8">
        <f t="shared" si="1"/>
        <v>-100</v>
      </c>
      <c r="H27" s="78">
        <v>0</v>
      </c>
      <c r="I27" s="78">
        <v>0</v>
      </c>
      <c r="J27" s="8" t="str">
        <f t="shared" si="2"/>
        <v>-</v>
      </c>
      <c r="K27" s="78">
        <f t="shared" si="3"/>
        <v>0</v>
      </c>
      <c r="L27" s="78">
        <f t="shared" si="4"/>
        <v>25.02</v>
      </c>
      <c r="M27" s="38">
        <f t="shared" si="5"/>
        <v>-100</v>
      </c>
    </row>
    <row r="28" spans="1:18" s="5" customFormat="1" ht="15">
      <c r="A28" s="39" t="s">
        <v>26</v>
      </c>
      <c r="B28" s="80">
        <v>0</v>
      </c>
      <c r="C28" s="80">
        <v>0</v>
      </c>
      <c r="D28" s="9" t="str">
        <f t="shared" si="0"/>
        <v>-</v>
      </c>
      <c r="E28" s="80">
        <v>0</v>
      </c>
      <c r="F28" s="80">
        <v>0</v>
      </c>
      <c r="G28" s="9" t="str">
        <f t="shared" si="1"/>
        <v>-</v>
      </c>
      <c r="H28" s="80">
        <v>0</v>
      </c>
      <c r="I28" s="80">
        <v>0</v>
      </c>
      <c r="J28" s="9" t="str">
        <f t="shared" si="2"/>
        <v>-</v>
      </c>
      <c r="K28" s="80">
        <f t="shared" si="3"/>
        <v>0</v>
      </c>
      <c r="L28" s="80">
        <f t="shared" si="4"/>
        <v>0</v>
      </c>
      <c r="M28" s="36" t="str">
        <f t="shared" si="5"/>
        <v>-</v>
      </c>
      <c r="N28" s="12"/>
      <c r="O28" s="12"/>
      <c r="P28" s="12"/>
      <c r="Q28" s="12"/>
      <c r="R28" s="12"/>
    </row>
    <row r="29" spans="1:13" ht="15">
      <c r="A29" s="64" t="s">
        <v>27</v>
      </c>
      <c r="B29" s="78">
        <v>0</v>
      </c>
      <c r="C29" s="78">
        <v>0.793</v>
      </c>
      <c r="D29" s="8">
        <f t="shared" si="0"/>
        <v>-99.99999999999999</v>
      </c>
      <c r="E29" s="78">
        <v>203.282</v>
      </c>
      <c r="F29" s="78">
        <v>98.266</v>
      </c>
      <c r="G29" s="8">
        <f t="shared" si="1"/>
        <v>106.86911037388313</v>
      </c>
      <c r="H29" s="78">
        <v>0</v>
      </c>
      <c r="I29" s="78">
        <v>0</v>
      </c>
      <c r="J29" s="8" t="str">
        <f t="shared" si="2"/>
        <v>-</v>
      </c>
      <c r="K29" s="78">
        <f t="shared" si="3"/>
        <v>203.282</v>
      </c>
      <c r="L29" s="78">
        <f t="shared" si="4"/>
        <v>99.05900000000001</v>
      </c>
      <c r="M29" s="38">
        <f t="shared" si="5"/>
        <v>105.2130548461018</v>
      </c>
    </row>
    <row r="30" spans="1:18" s="5" customFormat="1" ht="15">
      <c r="A30" s="35" t="s">
        <v>64</v>
      </c>
      <c r="B30" s="80">
        <v>0</v>
      </c>
      <c r="C30" s="80">
        <v>0</v>
      </c>
      <c r="D30" s="9" t="str">
        <f t="shared" si="0"/>
        <v>-</v>
      </c>
      <c r="E30" s="80">
        <v>54</v>
      </c>
      <c r="F30" s="80">
        <v>262.038</v>
      </c>
      <c r="G30" s="9">
        <f t="shared" si="1"/>
        <v>-79.39230187988002</v>
      </c>
      <c r="H30" s="80">
        <v>0</v>
      </c>
      <c r="I30" s="80">
        <v>0</v>
      </c>
      <c r="J30" s="9" t="str">
        <f t="shared" si="2"/>
        <v>-</v>
      </c>
      <c r="K30" s="80">
        <f t="shared" si="3"/>
        <v>54</v>
      </c>
      <c r="L30" s="80">
        <f t="shared" si="4"/>
        <v>262.038</v>
      </c>
      <c r="M30" s="36">
        <f t="shared" si="5"/>
        <v>-79.39230187988002</v>
      </c>
      <c r="N30" s="12"/>
      <c r="O30" s="12"/>
      <c r="P30" s="12"/>
      <c r="Q30" s="12"/>
      <c r="R30" s="12"/>
    </row>
    <row r="31" spans="1:13" ht="15">
      <c r="A31" s="64" t="s">
        <v>28</v>
      </c>
      <c r="B31" s="78">
        <v>0</v>
      </c>
      <c r="C31" s="78">
        <v>0</v>
      </c>
      <c r="D31" s="8" t="str">
        <f t="shared" si="0"/>
        <v>-</v>
      </c>
      <c r="E31" s="78">
        <v>0</v>
      </c>
      <c r="F31" s="78">
        <v>0</v>
      </c>
      <c r="G31" s="8" t="str">
        <f t="shared" si="1"/>
        <v>-</v>
      </c>
      <c r="H31" s="78">
        <v>0</v>
      </c>
      <c r="I31" s="78">
        <v>0</v>
      </c>
      <c r="J31" s="8" t="str">
        <f t="shared" si="2"/>
        <v>-</v>
      </c>
      <c r="K31" s="78">
        <f t="shared" si="3"/>
        <v>0</v>
      </c>
      <c r="L31" s="78">
        <f t="shared" si="4"/>
        <v>0</v>
      </c>
      <c r="M31" s="38" t="str">
        <f t="shared" si="5"/>
        <v>-</v>
      </c>
    </row>
    <row r="32" spans="1:18" s="5" customFormat="1" ht="15">
      <c r="A32" s="35" t="s">
        <v>29</v>
      </c>
      <c r="B32" s="80">
        <v>0</v>
      </c>
      <c r="C32" s="80">
        <v>0</v>
      </c>
      <c r="D32" s="9" t="str">
        <f t="shared" si="0"/>
        <v>-</v>
      </c>
      <c r="E32" s="80">
        <v>1442.767</v>
      </c>
      <c r="F32" s="80">
        <v>2563.427</v>
      </c>
      <c r="G32" s="9">
        <f t="shared" si="1"/>
        <v>-43.71725818601427</v>
      </c>
      <c r="H32" s="80">
        <v>0</v>
      </c>
      <c r="I32" s="80">
        <v>0</v>
      </c>
      <c r="J32" s="9" t="str">
        <f t="shared" si="2"/>
        <v>-</v>
      </c>
      <c r="K32" s="80">
        <f t="shared" si="3"/>
        <v>1442.767</v>
      </c>
      <c r="L32" s="80">
        <f t="shared" si="4"/>
        <v>2563.427</v>
      </c>
      <c r="M32" s="36">
        <f t="shared" si="5"/>
        <v>-43.71725818601427</v>
      </c>
      <c r="N32" s="12"/>
      <c r="O32" s="12"/>
      <c r="P32" s="12"/>
      <c r="Q32" s="12"/>
      <c r="R32" s="12"/>
    </row>
    <row r="33" spans="1:13" ht="15">
      <c r="A33" s="64" t="s">
        <v>99</v>
      </c>
      <c r="B33" s="78">
        <v>0</v>
      </c>
      <c r="C33" s="78">
        <v>0</v>
      </c>
      <c r="D33" s="8" t="str">
        <f t="shared" si="0"/>
        <v>-</v>
      </c>
      <c r="E33" s="78">
        <v>0</v>
      </c>
      <c r="F33" s="78">
        <v>0</v>
      </c>
      <c r="G33" s="8" t="str">
        <f t="shared" si="1"/>
        <v>-</v>
      </c>
      <c r="H33" s="78">
        <v>0</v>
      </c>
      <c r="I33" s="78">
        <v>0</v>
      </c>
      <c r="J33" s="8" t="str">
        <f t="shared" si="2"/>
        <v>-</v>
      </c>
      <c r="K33" s="78">
        <f t="shared" si="3"/>
        <v>0</v>
      </c>
      <c r="L33" s="78">
        <f t="shared" si="4"/>
        <v>0</v>
      </c>
      <c r="M33" s="38" t="str">
        <f t="shared" si="5"/>
        <v>-</v>
      </c>
    </row>
    <row r="34" spans="1:13" ht="15">
      <c r="A34" s="35" t="s">
        <v>198</v>
      </c>
      <c r="B34" s="80">
        <v>0</v>
      </c>
      <c r="C34" s="80">
        <v>0</v>
      </c>
      <c r="D34" s="9" t="str">
        <f t="shared" si="0"/>
        <v>-</v>
      </c>
      <c r="E34" s="80">
        <v>0</v>
      </c>
      <c r="F34" s="80">
        <v>0</v>
      </c>
      <c r="G34" s="9" t="str">
        <f t="shared" si="1"/>
        <v>-</v>
      </c>
      <c r="H34" s="80">
        <v>0</v>
      </c>
      <c r="I34" s="80">
        <v>0</v>
      </c>
      <c r="J34" s="9" t="str">
        <f t="shared" si="2"/>
        <v>-</v>
      </c>
      <c r="K34" s="80">
        <f t="shared" si="3"/>
        <v>0</v>
      </c>
      <c r="L34" s="80">
        <f t="shared" si="4"/>
        <v>0</v>
      </c>
      <c r="M34" s="36" t="str">
        <f t="shared" si="5"/>
        <v>-</v>
      </c>
    </row>
    <row r="35" spans="1:18" s="5" customFormat="1" ht="15">
      <c r="A35" s="40" t="s">
        <v>30</v>
      </c>
      <c r="B35" s="78">
        <v>49.914</v>
      </c>
      <c r="C35" s="78">
        <v>0</v>
      </c>
      <c r="D35" s="8" t="str">
        <f t="shared" si="0"/>
        <v>-</v>
      </c>
      <c r="E35" s="78">
        <v>138.738</v>
      </c>
      <c r="F35" s="78">
        <v>0</v>
      </c>
      <c r="G35" s="8" t="str">
        <f t="shared" si="1"/>
        <v>-</v>
      </c>
      <c r="H35" s="78">
        <v>0</v>
      </c>
      <c r="I35" s="78">
        <v>0</v>
      </c>
      <c r="J35" s="8" t="str">
        <f t="shared" si="2"/>
        <v>-</v>
      </c>
      <c r="K35" s="78">
        <f t="shared" si="3"/>
        <v>188.652</v>
      </c>
      <c r="L35" s="78">
        <f t="shared" si="4"/>
        <v>0</v>
      </c>
      <c r="M35" s="38" t="str">
        <f t="shared" si="5"/>
        <v>-</v>
      </c>
      <c r="N35" s="12"/>
      <c r="O35" s="12"/>
      <c r="P35" s="12"/>
      <c r="Q35" s="12"/>
      <c r="R35" s="12"/>
    </row>
    <row r="36" spans="1:13" ht="15">
      <c r="A36" s="39" t="s">
        <v>31</v>
      </c>
      <c r="B36" s="80">
        <v>0</v>
      </c>
      <c r="C36" s="80">
        <v>0</v>
      </c>
      <c r="D36" s="9" t="str">
        <f t="shared" si="0"/>
        <v>-</v>
      </c>
      <c r="E36" s="80">
        <v>26</v>
      </c>
      <c r="F36" s="80">
        <v>25.836</v>
      </c>
      <c r="G36" s="9">
        <f t="shared" si="1"/>
        <v>0.6347731847035203</v>
      </c>
      <c r="H36" s="80">
        <v>0</v>
      </c>
      <c r="I36" s="80">
        <v>0</v>
      </c>
      <c r="J36" s="9" t="str">
        <f t="shared" si="2"/>
        <v>-</v>
      </c>
      <c r="K36" s="80">
        <f t="shared" si="3"/>
        <v>26</v>
      </c>
      <c r="L36" s="80">
        <f t="shared" si="4"/>
        <v>25.836</v>
      </c>
      <c r="M36" s="36">
        <f t="shared" si="5"/>
        <v>0.6347731847035203</v>
      </c>
    </row>
    <row r="37" spans="1:13" s="5" customFormat="1" ht="15">
      <c r="A37" s="37" t="s">
        <v>206</v>
      </c>
      <c r="B37" s="78">
        <v>0</v>
      </c>
      <c r="C37" s="78">
        <v>0</v>
      </c>
      <c r="D37" s="8" t="str">
        <f t="shared" si="0"/>
        <v>-</v>
      </c>
      <c r="E37" s="78">
        <v>25.79</v>
      </c>
      <c r="F37" s="78">
        <v>0</v>
      </c>
      <c r="G37" s="8" t="str">
        <f t="shared" si="1"/>
        <v>-</v>
      </c>
      <c r="H37" s="78">
        <v>0</v>
      </c>
      <c r="I37" s="78">
        <v>0</v>
      </c>
      <c r="J37" s="8" t="str">
        <f t="shared" si="2"/>
        <v>-</v>
      </c>
      <c r="K37" s="78">
        <f t="shared" si="3"/>
        <v>25.79</v>
      </c>
      <c r="L37" s="78">
        <f t="shared" si="4"/>
        <v>0</v>
      </c>
      <c r="M37" s="38" t="str">
        <f t="shared" si="5"/>
        <v>-</v>
      </c>
    </row>
    <row r="38" spans="1:13" s="5" customFormat="1" ht="15">
      <c r="A38" s="39" t="s">
        <v>32</v>
      </c>
      <c r="B38" s="80">
        <v>49.135</v>
      </c>
      <c r="C38" s="80">
        <v>38.461</v>
      </c>
      <c r="D38" s="9">
        <f t="shared" si="0"/>
        <v>27.752788539039543</v>
      </c>
      <c r="E38" s="80">
        <v>16466.784</v>
      </c>
      <c r="F38" s="80">
        <v>13269.532</v>
      </c>
      <c r="G38" s="9">
        <f t="shared" si="1"/>
        <v>24.094685479487904</v>
      </c>
      <c r="H38" s="80">
        <v>0</v>
      </c>
      <c r="I38" s="80">
        <v>0</v>
      </c>
      <c r="J38" s="9" t="str">
        <f t="shared" si="2"/>
        <v>-</v>
      </c>
      <c r="K38" s="80">
        <f t="shared" si="3"/>
        <v>16515.918999999998</v>
      </c>
      <c r="L38" s="80">
        <f t="shared" si="4"/>
        <v>13307.992999999999</v>
      </c>
      <c r="M38" s="36">
        <f t="shared" si="5"/>
        <v>24.105257644785357</v>
      </c>
    </row>
    <row r="39" spans="1:13" s="5" customFormat="1" ht="15">
      <c r="A39" s="37" t="s">
        <v>75</v>
      </c>
      <c r="B39" s="78">
        <v>0</v>
      </c>
      <c r="C39" s="78">
        <v>0</v>
      </c>
      <c r="D39" s="8" t="str">
        <f t="shared" si="0"/>
        <v>-</v>
      </c>
      <c r="E39" s="78">
        <v>0</v>
      </c>
      <c r="F39" s="78">
        <v>0</v>
      </c>
      <c r="G39" s="8" t="str">
        <f t="shared" si="1"/>
        <v>-</v>
      </c>
      <c r="H39" s="78">
        <v>0</v>
      </c>
      <c r="I39" s="78">
        <v>0</v>
      </c>
      <c r="J39" s="8" t="str">
        <f t="shared" si="2"/>
        <v>-</v>
      </c>
      <c r="K39" s="78">
        <f t="shared" si="3"/>
        <v>0</v>
      </c>
      <c r="L39" s="78">
        <f t="shared" si="4"/>
        <v>0</v>
      </c>
      <c r="M39" s="38" t="str">
        <f t="shared" si="5"/>
        <v>-</v>
      </c>
    </row>
    <row r="40" spans="1:13" s="5" customFormat="1" ht="15">
      <c r="A40" s="35" t="s">
        <v>33</v>
      </c>
      <c r="B40" s="80">
        <v>0</v>
      </c>
      <c r="C40" s="80">
        <v>0</v>
      </c>
      <c r="D40" s="9" t="str">
        <f t="shared" si="0"/>
        <v>-</v>
      </c>
      <c r="E40" s="80">
        <v>79.992</v>
      </c>
      <c r="F40" s="80">
        <v>368.123</v>
      </c>
      <c r="G40" s="9">
        <f t="shared" si="1"/>
        <v>-78.27030639215697</v>
      </c>
      <c r="H40" s="80">
        <v>0</v>
      </c>
      <c r="I40" s="80">
        <v>0</v>
      </c>
      <c r="J40" s="9" t="str">
        <f t="shared" si="2"/>
        <v>-</v>
      </c>
      <c r="K40" s="80">
        <f t="shared" si="3"/>
        <v>79.992</v>
      </c>
      <c r="L40" s="80">
        <f t="shared" si="4"/>
        <v>368.123</v>
      </c>
      <c r="M40" s="36">
        <f t="shared" si="5"/>
        <v>-78.27030639215697</v>
      </c>
    </row>
    <row r="41" spans="1:13" s="5" customFormat="1" ht="15">
      <c r="A41" s="40" t="s">
        <v>112</v>
      </c>
      <c r="B41" s="78">
        <v>0</v>
      </c>
      <c r="C41" s="78">
        <v>0</v>
      </c>
      <c r="D41" s="8" t="str">
        <f t="shared" si="0"/>
        <v>-</v>
      </c>
      <c r="E41" s="78">
        <v>231.458</v>
      </c>
      <c r="F41" s="78">
        <v>285.154</v>
      </c>
      <c r="G41" s="8">
        <f t="shared" si="1"/>
        <v>-18.830526662785722</v>
      </c>
      <c r="H41" s="78">
        <v>0</v>
      </c>
      <c r="I41" s="78">
        <v>0</v>
      </c>
      <c r="J41" s="8" t="str">
        <f t="shared" si="2"/>
        <v>-</v>
      </c>
      <c r="K41" s="78">
        <f t="shared" si="3"/>
        <v>231.458</v>
      </c>
      <c r="L41" s="78">
        <f t="shared" si="4"/>
        <v>285.154</v>
      </c>
      <c r="M41" s="38">
        <f t="shared" si="5"/>
        <v>-18.830526662785722</v>
      </c>
    </row>
    <row r="42" spans="1:13" s="5" customFormat="1" ht="15">
      <c r="A42" s="35" t="s">
        <v>34</v>
      </c>
      <c r="B42" s="80">
        <v>0</v>
      </c>
      <c r="C42" s="80">
        <v>0</v>
      </c>
      <c r="D42" s="9" t="str">
        <f t="shared" si="0"/>
        <v>-</v>
      </c>
      <c r="E42" s="80">
        <v>0</v>
      </c>
      <c r="F42" s="80">
        <v>0</v>
      </c>
      <c r="G42" s="9" t="str">
        <f t="shared" si="1"/>
        <v>-</v>
      </c>
      <c r="H42" s="80">
        <v>0</v>
      </c>
      <c r="I42" s="80">
        <v>0</v>
      </c>
      <c r="J42" s="9" t="str">
        <f t="shared" si="2"/>
        <v>-</v>
      </c>
      <c r="K42" s="80">
        <f t="shared" si="3"/>
        <v>0</v>
      </c>
      <c r="L42" s="80">
        <f t="shared" si="4"/>
        <v>0</v>
      </c>
      <c r="M42" s="36" t="str">
        <f t="shared" si="5"/>
        <v>-</v>
      </c>
    </row>
    <row r="43" spans="1:13" s="5" customFormat="1" ht="15">
      <c r="A43" s="40" t="s">
        <v>35</v>
      </c>
      <c r="B43" s="78">
        <v>0</v>
      </c>
      <c r="C43" s="78">
        <v>0</v>
      </c>
      <c r="D43" s="8" t="str">
        <f t="shared" si="0"/>
        <v>-</v>
      </c>
      <c r="E43" s="78">
        <v>0</v>
      </c>
      <c r="F43" s="78">
        <v>0</v>
      </c>
      <c r="G43" s="8" t="str">
        <f t="shared" si="1"/>
        <v>-</v>
      </c>
      <c r="H43" s="78">
        <v>0</v>
      </c>
      <c r="I43" s="78">
        <v>0</v>
      </c>
      <c r="J43" s="8" t="str">
        <f t="shared" si="2"/>
        <v>-</v>
      </c>
      <c r="K43" s="78">
        <f t="shared" si="3"/>
        <v>0</v>
      </c>
      <c r="L43" s="78">
        <f t="shared" si="4"/>
        <v>0</v>
      </c>
      <c r="M43" s="38" t="str">
        <f t="shared" si="5"/>
        <v>-</v>
      </c>
    </row>
    <row r="44" spans="1:13" s="5" customFormat="1" ht="15">
      <c r="A44" s="35" t="s">
        <v>36</v>
      </c>
      <c r="B44" s="80">
        <v>0</v>
      </c>
      <c r="C44" s="80">
        <v>0</v>
      </c>
      <c r="D44" s="9" t="str">
        <f t="shared" si="0"/>
        <v>-</v>
      </c>
      <c r="E44" s="80">
        <v>0</v>
      </c>
      <c r="F44" s="80">
        <v>350.055</v>
      </c>
      <c r="G44" s="9">
        <f t="shared" si="1"/>
        <v>-100</v>
      </c>
      <c r="H44" s="80">
        <v>0</v>
      </c>
      <c r="I44" s="80">
        <v>0</v>
      </c>
      <c r="J44" s="9" t="str">
        <f t="shared" si="2"/>
        <v>-</v>
      </c>
      <c r="K44" s="80">
        <f t="shared" si="3"/>
        <v>0</v>
      </c>
      <c r="L44" s="80">
        <f t="shared" si="4"/>
        <v>350.055</v>
      </c>
      <c r="M44" s="36">
        <f t="shared" si="5"/>
        <v>-100</v>
      </c>
    </row>
    <row r="45" spans="1:14" s="5" customFormat="1" ht="15">
      <c r="A45" s="40" t="s">
        <v>124</v>
      </c>
      <c r="B45" s="78">
        <v>0</v>
      </c>
      <c r="C45" s="78">
        <v>0</v>
      </c>
      <c r="D45" s="8" t="str">
        <f t="shared" si="0"/>
        <v>-</v>
      </c>
      <c r="E45" s="78">
        <v>0</v>
      </c>
      <c r="F45" s="78">
        <v>0</v>
      </c>
      <c r="G45" s="8" t="str">
        <f t="shared" si="1"/>
        <v>-</v>
      </c>
      <c r="H45" s="78">
        <v>0</v>
      </c>
      <c r="I45" s="78">
        <v>0</v>
      </c>
      <c r="J45" s="8" t="str">
        <f t="shared" si="2"/>
        <v>-</v>
      </c>
      <c r="K45" s="78">
        <f t="shared" si="3"/>
        <v>0</v>
      </c>
      <c r="L45" s="78">
        <f t="shared" si="4"/>
        <v>0</v>
      </c>
      <c r="M45" s="38" t="str">
        <f t="shared" si="5"/>
        <v>-</v>
      </c>
      <c r="N45" s="85"/>
    </row>
    <row r="46" spans="1:13" s="5" customFormat="1" ht="15">
      <c r="A46" s="35" t="s">
        <v>37</v>
      </c>
      <c r="B46" s="80">
        <v>0</v>
      </c>
      <c r="C46" s="80">
        <v>0</v>
      </c>
      <c r="D46" s="9" t="str">
        <f t="shared" si="0"/>
        <v>-</v>
      </c>
      <c r="E46" s="80">
        <v>52.012</v>
      </c>
      <c r="F46" s="80">
        <v>374.05</v>
      </c>
      <c r="G46" s="9">
        <f t="shared" si="1"/>
        <v>-86.09490709798156</v>
      </c>
      <c r="H46" s="80">
        <v>0</v>
      </c>
      <c r="I46" s="80">
        <v>0</v>
      </c>
      <c r="J46" s="9" t="str">
        <f t="shared" si="2"/>
        <v>-</v>
      </c>
      <c r="K46" s="80">
        <f t="shared" si="3"/>
        <v>52.012</v>
      </c>
      <c r="L46" s="80">
        <f t="shared" si="4"/>
        <v>374.05</v>
      </c>
      <c r="M46" s="36">
        <f t="shared" si="5"/>
        <v>-86.09490709798156</v>
      </c>
    </row>
    <row r="47" spans="1:13" s="5" customFormat="1" ht="15">
      <c r="A47" s="40" t="s">
        <v>38</v>
      </c>
      <c r="B47" s="78">
        <v>0</v>
      </c>
      <c r="C47" s="78">
        <v>0</v>
      </c>
      <c r="D47" s="8" t="str">
        <f t="shared" si="0"/>
        <v>-</v>
      </c>
      <c r="E47" s="78">
        <v>0</v>
      </c>
      <c r="F47" s="78">
        <v>42.14</v>
      </c>
      <c r="G47" s="8">
        <f t="shared" si="1"/>
        <v>-100</v>
      </c>
      <c r="H47" s="78">
        <v>0</v>
      </c>
      <c r="I47" s="78">
        <v>0</v>
      </c>
      <c r="J47" s="8" t="str">
        <f t="shared" si="2"/>
        <v>-</v>
      </c>
      <c r="K47" s="78">
        <f t="shared" si="3"/>
        <v>0</v>
      </c>
      <c r="L47" s="78">
        <f t="shared" si="4"/>
        <v>42.14</v>
      </c>
      <c r="M47" s="38">
        <f t="shared" si="5"/>
        <v>-100</v>
      </c>
    </row>
    <row r="48" spans="1:13" s="5" customFormat="1" ht="15">
      <c r="A48" s="35" t="s">
        <v>118</v>
      </c>
      <c r="B48" s="80">
        <v>0</v>
      </c>
      <c r="C48" s="80">
        <v>0</v>
      </c>
      <c r="D48" s="9" t="str">
        <f t="shared" si="0"/>
        <v>-</v>
      </c>
      <c r="E48" s="80">
        <v>4.098</v>
      </c>
      <c r="F48" s="80">
        <v>0</v>
      </c>
      <c r="G48" s="9" t="str">
        <f t="shared" si="1"/>
        <v>-</v>
      </c>
      <c r="H48" s="80">
        <v>0</v>
      </c>
      <c r="I48" s="80">
        <v>0</v>
      </c>
      <c r="J48" s="9" t="str">
        <f t="shared" si="2"/>
        <v>-</v>
      </c>
      <c r="K48" s="80">
        <f t="shared" si="3"/>
        <v>4.098</v>
      </c>
      <c r="L48" s="80">
        <f t="shared" si="4"/>
        <v>0</v>
      </c>
      <c r="M48" s="36" t="str">
        <f t="shared" si="5"/>
        <v>-</v>
      </c>
    </row>
    <row r="49" spans="1:13" s="5" customFormat="1" ht="15">
      <c r="A49" s="40" t="s">
        <v>140</v>
      </c>
      <c r="B49" s="78">
        <v>0</v>
      </c>
      <c r="C49" s="78">
        <v>0</v>
      </c>
      <c r="D49" s="8" t="str">
        <f t="shared" si="0"/>
        <v>-</v>
      </c>
      <c r="E49" s="78">
        <v>0</v>
      </c>
      <c r="F49" s="78">
        <v>0</v>
      </c>
      <c r="G49" s="8" t="str">
        <f t="shared" si="1"/>
        <v>-</v>
      </c>
      <c r="H49" s="78">
        <v>0</v>
      </c>
      <c r="I49" s="78">
        <v>0</v>
      </c>
      <c r="J49" s="8" t="str">
        <f t="shared" si="2"/>
        <v>-</v>
      </c>
      <c r="K49" s="78">
        <f t="shared" si="3"/>
        <v>0</v>
      </c>
      <c r="L49" s="78">
        <f t="shared" si="4"/>
        <v>0</v>
      </c>
      <c r="M49" s="38" t="str">
        <f t="shared" si="5"/>
        <v>-</v>
      </c>
    </row>
    <row r="50" spans="1:13" s="5" customFormat="1" ht="15">
      <c r="A50" s="35" t="s">
        <v>142</v>
      </c>
      <c r="B50" s="80">
        <v>0</v>
      </c>
      <c r="C50" s="80">
        <v>0</v>
      </c>
      <c r="D50" s="9" t="str">
        <f t="shared" si="0"/>
        <v>-</v>
      </c>
      <c r="E50" s="80">
        <v>0</v>
      </c>
      <c r="F50" s="80">
        <v>9</v>
      </c>
      <c r="G50" s="9">
        <f t="shared" si="1"/>
        <v>-100</v>
      </c>
      <c r="H50" s="80">
        <v>0</v>
      </c>
      <c r="I50" s="80">
        <v>0</v>
      </c>
      <c r="J50" s="9" t="str">
        <f t="shared" si="2"/>
        <v>-</v>
      </c>
      <c r="K50" s="80">
        <f t="shared" si="3"/>
        <v>0</v>
      </c>
      <c r="L50" s="80">
        <f t="shared" si="4"/>
        <v>9</v>
      </c>
      <c r="M50" s="36">
        <f t="shared" si="5"/>
        <v>-100</v>
      </c>
    </row>
    <row r="51" spans="1:13" s="5" customFormat="1" ht="15">
      <c r="A51" s="40" t="s">
        <v>39</v>
      </c>
      <c r="B51" s="78">
        <v>11.982</v>
      </c>
      <c r="C51" s="78">
        <v>3.461</v>
      </c>
      <c r="D51" s="8">
        <f t="shared" si="0"/>
        <v>246.20052008090147</v>
      </c>
      <c r="E51" s="78">
        <v>2253.748</v>
      </c>
      <c r="F51" s="78">
        <v>3681.309</v>
      </c>
      <c r="G51" s="8">
        <f t="shared" si="1"/>
        <v>-38.77862466856219</v>
      </c>
      <c r="H51" s="78">
        <v>11.316</v>
      </c>
      <c r="I51" s="78">
        <v>13.972</v>
      </c>
      <c r="J51" s="8">
        <f t="shared" si="2"/>
        <v>-19.009447466361287</v>
      </c>
      <c r="K51" s="78">
        <f t="shared" si="3"/>
        <v>2277.046</v>
      </c>
      <c r="L51" s="78">
        <f t="shared" si="4"/>
        <v>3698.742</v>
      </c>
      <c r="M51" s="38">
        <f t="shared" si="5"/>
        <v>-38.43728489307987</v>
      </c>
    </row>
    <row r="52" spans="1:13" s="5" customFormat="1" ht="15">
      <c r="A52" s="35" t="s">
        <v>70</v>
      </c>
      <c r="B52" s="80">
        <v>0</v>
      </c>
      <c r="C52" s="80">
        <v>51.971</v>
      </c>
      <c r="D52" s="9">
        <f t="shared" si="0"/>
        <v>-100</v>
      </c>
      <c r="E52" s="80">
        <v>948.475</v>
      </c>
      <c r="F52" s="80">
        <v>866.683</v>
      </c>
      <c r="G52" s="9">
        <f t="shared" si="1"/>
        <v>9.437360603588628</v>
      </c>
      <c r="H52" s="80">
        <v>0</v>
      </c>
      <c r="I52" s="80">
        <v>0</v>
      </c>
      <c r="J52" s="9" t="str">
        <f t="shared" si="2"/>
        <v>-</v>
      </c>
      <c r="K52" s="80">
        <f t="shared" si="3"/>
        <v>948.475</v>
      </c>
      <c r="L52" s="80">
        <f t="shared" si="4"/>
        <v>918.654</v>
      </c>
      <c r="M52" s="36">
        <f t="shared" si="5"/>
        <v>3.246162320090048</v>
      </c>
    </row>
    <row r="53" spans="1:13" s="5" customFormat="1" ht="15">
      <c r="A53" s="40" t="s">
        <v>83</v>
      </c>
      <c r="B53" s="78">
        <v>0</v>
      </c>
      <c r="C53" s="78">
        <v>0</v>
      </c>
      <c r="D53" s="8" t="str">
        <f t="shared" si="0"/>
        <v>-</v>
      </c>
      <c r="E53" s="78">
        <v>0</v>
      </c>
      <c r="F53" s="78">
        <v>0</v>
      </c>
      <c r="G53" s="8" t="str">
        <f t="shared" si="1"/>
        <v>-</v>
      </c>
      <c r="H53" s="78">
        <v>0</v>
      </c>
      <c r="I53" s="78">
        <v>0</v>
      </c>
      <c r="J53" s="8" t="str">
        <f t="shared" si="2"/>
        <v>-</v>
      </c>
      <c r="K53" s="78">
        <f t="shared" si="3"/>
        <v>0</v>
      </c>
      <c r="L53" s="78">
        <f t="shared" si="4"/>
        <v>0</v>
      </c>
      <c r="M53" s="38" t="str">
        <f t="shared" si="5"/>
        <v>-</v>
      </c>
    </row>
    <row r="54" spans="1:13" s="5" customFormat="1" ht="15">
      <c r="A54" s="35" t="s">
        <v>128</v>
      </c>
      <c r="B54" s="80">
        <v>0</v>
      </c>
      <c r="C54" s="80">
        <v>0</v>
      </c>
      <c r="D54" s="9" t="str">
        <f t="shared" si="0"/>
        <v>-</v>
      </c>
      <c r="E54" s="80">
        <v>0</v>
      </c>
      <c r="F54" s="80">
        <v>0</v>
      </c>
      <c r="G54" s="9" t="str">
        <f t="shared" si="1"/>
        <v>-</v>
      </c>
      <c r="H54" s="80">
        <v>0</v>
      </c>
      <c r="I54" s="80">
        <v>0</v>
      </c>
      <c r="J54" s="9" t="str">
        <f t="shared" si="2"/>
        <v>-</v>
      </c>
      <c r="K54" s="80">
        <f t="shared" si="3"/>
        <v>0</v>
      </c>
      <c r="L54" s="80">
        <f t="shared" si="4"/>
        <v>0</v>
      </c>
      <c r="M54" s="36" t="str">
        <f t="shared" si="5"/>
        <v>-</v>
      </c>
    </row>
    <row r="55" spans="1:13" s="5" customFormat="1" ht="15">
      <c r="A55" s="37" t="s">
        <v>40</v>
      </c>
      <c r="B55" s="78">
        <v>0</v>
      </c>
      <c r="C55" s="78">
        <v>0</v>
      </c>
      <c r="D55" s="8" t="str">
        <f t="shared" si="0"/>
        <v>-</v>
      </c>
      <c r="E55" s="78">
        <v>0</v>
      </c>
      <c r="F55" s="78">
        <v>0</v>
      </c>
      <c r="G55" s="8" t="str">
        <f t="shared" si="1"/>
        <v>-</v>
      </c>
      <c r="H55" s="78">
        <v>563.148</v>
      </c>
      <c r="I55" s="78">
        <v>805.728</v>
      </c>
      <c r="J55" s="8">
        <f t="shared" si="2"/>
        <v>-30.10693435005361</v>
      </c>
      <c r="K55" s="78">
        <f t="shared" si="3"/>
        <v>563.148</v>
      </c>
      <c r="L55" s="78">
        <f t="shared" si="4"/>
        <v>805.728</v>
      </c>
      <c r="M55" s="38">
        <f t="shared" si="5"/>
        <v>-30.10693435005361</v>
      </c>
    </row>
    <row r="56" spans="1:13" s="5" customFormat="1" ht="15">
      <c r="A56" s="39" t="s">
        <v>41</v>
      </c>
      <c r="B56" s="80">
        <v>0</v>
      </c>
      <c r="C56" s="80">
        <v>0</v>
      </c>
      <c r="D56" s="9" t="str">
        <f t="shared" si="0"/>
        <v>-</v>
      </c>
      <c r="E56" s="80">
        <v>272.882</v>
      </c>
      <c r="F56" s="80">
        <v>233.756</v>
      </c>
      <c r="G56" s="9">
        <f t="shared" si="1"/>
        <v>16.737966084293024</v>
      </c>
      <c r="H56" s="80">
        <v>11.355</v>
      </c>
      <c r="I56" s="80">
        <v>1.771</v>
      </c>
      <c r="J56" s="9">
        <f t="shared" si="2"/>
        <v>541.1631846414456</v>
      </c>
      <c r="K56" s="80">
        <f t="shared" si="3"/>
        <v>284.237</v>
      </c>
      <c r="L56" s="80">
        <f t="shared" si="4"/>
        <v>235.527</v>
      </c>
      <c r="M56" s="36">
        <f t="shared" si="5"/>
        <v>20.681280702424793</v>
      </c>
    </row>
    <row r="57" spans="1:13" s="5" customFormat="1" ht="15">
      <c r="A57" s="37" t="s">
        <v>130</v>
      </c>
      <c r="B57" s="78">
        <v>0</v>
      </c>
      <c r="C57" s="78">
        <v>0</v>
      </c>
      <c r="D57" s="8" t="str">
        <f t="shared" si="0"/>
        <v>-</v>
      </c>
      <c r="E57" s="78">
        <v>0</v>
      </c>
      <c r="F57" s="78">
        <v>0</v>
      </c>
      <c r="G57" s="8" t="str">
        <f t="shared" si="1"/>
        <v>-</v>
      </c>
      <c r="H57" s="78">
        <v>0</v>
      </c>
      <c r="I57" s="78">
        <v>0</v>
      </c>
      <c r="J57" s="8" t="str">
        <f t="shared" si="2"/>
        <v>-</v>
      </c>
      <c r="K57" s="78">
        <f t="shared" si="3"/>
        <v>0</v>
      </c>
      <c r="L57" s="78">
        <f t="shared" si="4"/>
        <v>0</v>
      </c>
      <c r="M57" s="38" t="str">
        <f t="shared" si="5"/>
        <v>-</v>
      </c>
    </row>
    <row r="58" spans="1:16" s="5" customFormat="1" ht="15">
      <c r="A58" s="39" t="s">
        <v>42</v>
      </c>
      <c r="B58" s="80">
        <v>0</v>
      </c>
      <c r="C58" s="80">
        <v>0</v>
      </c>
      <c r="D58" s="9" t="str">
        <f t="shared" si="0"/>
        <v>-</v>
      </c>
      <c r="E58" s="80">
        <v>0</v>
      </c>
      <c r="F58" s="80">
        <v>0</v>
      </c>
      <c r="G58" s="9" t="str">
        <f t="shared" si="1"/>
        <v>-</v>
      </c>
      <c r="H58" s="80">
        <v>0</v>
      </c>
      <c r="I58" s="80">
        <v>0</v>
      </c>
      <c r="J58" s="9" t="str">
        <f t="shared" si="2"/>
        <v>-</v>
      </c>
      <c r="K58" s="80">
        <f t="shared" si="3"/>
        <v>0</v>
      </c>
      <c r="L58" s="80">
        <f t="shared" si="4"/>
        <v>0</v>
      </c>
      <c r="M58" s="36" t="str">
        <f t="shared" si="5"/>
        <v>-</v>
      </c>
      <c r="O58" s="102"/>
      <c r="P58" s="85"/>
    </row>
    <row r="59" spans="1:13" s="5" customFormat="1" ht="15">
      <c r="A59" s="37" t="s">
        <v>43</v>
      </c>
      <c r="B59" s="78">
        <v>0</v>
      </c>
      <c r="C59" s="78">
        <v>9.993</v>
      </c>
      <c r="D59" s="8">
        <f t="shared" si="0"/>
        <v>-100</v>
      </c>
      <c r="E59" s="78">
        <v>25.996</v>
      </c>
      <c r="F59" s="78">
        <v>73.307</v>
      </c>
      <c r="G59" s="8">
        <f t="shared" si="1"/>
        <v>-64.53817507195767</v>
      </c>
      <c r="H59" s="78">
        <v>857.486</v>
      </c>
      <c r="I59" s="78">
        <v>515.6</v>
      </c>
      <c r="J59" s="8">
        <f t="shared" si="2"/>
        <v>66.30837858805275</v>
      </c>
      <c r="K59" s="78">
        <f t="shared" si="3"/>
        <v>883.482</v>
      </c>
      <c r="L59" s="78">
        <f t="shared" si="4"/>
        <v>598.9</v>
      </c>
      <c r="M59" s="38">
        <f t="shared" si="5"/>
        <v>47.517448655869096</v>
      </c>
    </row>
    <row r="60" spans="1:13" s="5" customFormat="1" ht="15">
      <c r="A60" s="39" t="s">
        <v>44</v>
      </c>
      <c r="B60" s="80">
        <v>0</v>
      </c>
      <c r="C60" s="80">
        <v>0</v>
      </c>
      <c r="D60" s="9" t="str">
        <f t="shared" si="0"/>
        <v>-</v>
      </c>
      <c r="E60" s="80">
        <v>795.915</v>
      </c>
      <c r="F60" s="80">
        <v>1450.672</v>
      </c>
      <c r="G60" s="9">
        <f t="shared" si="1"/>
        <v>-45.13473755611193</v>
      </c>
      <c r="H60" s="80">
        <v>0</v>
      </c>
      <c r="I60" s="80">
        <v>0</v>
      </c>
      <c r="J60" s="9" t="str">
        <f t="shared" si="2"/>
        <v>-</v>
      </c>
      <c r="K60" s="80">
        <f t="shared" si="3"/>
        <v>795.915</v>
      </c>
      <c r="L60" s="80">
        <f t="shared" si="4"/>
        <v>1450.672</v>
      </c>
      <c r="M60" s="36">
        <f t="shared" si="5"/>
        <v>-45.13473755611193</v>
      </c>
    </row>
    <row r="61" spans="1:13" s="5" customFormat="1" ht="15">
      <c r="A61" s="37" t="s">
        <v>220</v>
      </c>
      <c r="B61" s="78">
        <v>0</v>
      </c>
      <c r="C61" s="78">
        <v>0</v>
      </c>
      <c r="D61" s="8" t="str">
        <f>IF(IF(C61=0,0,((B61-C61)*100)/C61)=0,"-",((B61-C61)*100)/C61)</f>
        <v>-</v>
      </c>
      <c r="E61" s="78">
        <v>2.424</v>
      </c>
      <c r="F61" s="78">
        <v>0</v>
      </c>
      <c r="G61" s="8" t="str">
        <f>IF(IF(F61=0,0,((E61-F61)*100)/F61)=0,"-",((E61-F61)*100)/F61)</f>
        <v>-</v>
      </c>
      <c r="H61" s="78">
        <v>0</v>
      </c>
      <c r="I61" s="78">
        <v>0</v>
      </c>
      <c r="J61" s="8" t="str">
        <f>IF(IF(I61=0,0,((H61-I61)*100)/I61)=0,"-",((H61-I61)*100)/I61)</f>
        <v>-</v>
      </c>
      <c r="K61" s="78">
        <f>B61+E61+H61</f>
        <v>2.424</v>
      </c>
      <c r="L61" s="78">
        <f>C61+F61+I61</f>
        <v>0</v>
      </c>
      <c r="M61" s="38" t="str">
        <f>IF(IF(L61=0,0,((K61-L61)*100)/L61)=0,"-",((K61-L61)*100)/L61)</f>
        <v>-</v>
      </c>
    </row>
    <row r="62" spans="1:13" s="5" customFormat="1" ht="15">
      <c r="A62" s="39" t="s">
        <v>71</v>
      </c>
      <c r="B62" s="80">
        <v>0</v>
      </c>
      <c r="C62" s="80">
        <v>0</v>
      </c>
      <c r="D62" s="9" t="str">
        <f t="shared" si="0"/>
        <v>-</v>
      </c>
      <c r="E62" s="80">
        <v>2.01</v>
      </c>
      <c r="F62" s="80">
        <v>133.448</v>
      </c>
      <c r="G62" s="9">
        <f t="shared" si="1"/>
        <v>-98.49379533601103</v>
      </c>
      <c r="H62" s="80">
        <v>0</v>
      </c>
      <c r="I62" s="80">
        <v>0</v>
      </c>
      <c r="J62" s="9" t="str">
        <f t="shared" si="2"/>
        <v>-</v>
      </c>
      <c r="K62" s="80">
        <f t="shared" si="3"/>
        <v>2.01</v>
      </c>
      <c r="L62" s="80">
        <f t="shared" si="4"/>
        <v>133.448</v>
      </c>
      <c r="M62" s="36">
        <f t="shared" si="5"/>
        <v>-98.49379533601103</v>
      </c>
    </row>
    <row r="63" spans="1:13" s="5" customFormat="1" ht="15">
      <c r="A63" s="40" t="s">
        <v>45</v>
      </c>
      <c r="B63" s="78">
        <v>882.266</v>
      </c>
      <c r="C63" s="78">
        <v>982.221</v>
      </c>
      <c r="D63" s="8">
        <f t="shared" si="0"/>
        <v>-10.176426690123714</v>
      </c>
      <c r="E63" s="78">
        <v>1544.383</v>
      </c>
      <c r="F63" s="78">
        <v>1781.71</v>
      </c>
      <c r="G63" s="8">
        <f t="shared" si="1"/>
        <v>-13.320181174265173</v>
      </c>
      <c r="H63" s="78">
        <v>0</v>
      </c>
      <c r="I63" s="78">
        <v>0</v>
      </c>
      <c r="J63" s="8" t="str">
        <f t="shared" si="2"/>
        <v>-</v>
      </c>
      <c r="K63" s="78">
        <f t="shared" si="3"/>
        <v>2426.649</v>
      </c>
      <c r="L63" s="78">
        <f t="shared" si="4"/>
        <v>2763.931</v>
      </c>
      <c r="M63" s="38">
        <f t="shared" si="5"/>
        <v>-12.202981912355993</v>
      </c>
    </row>
    <row r="64" spans="1:13" s="5" customFormat="1" ht="15">
      <c r="A64" s="39" t="s">
        <v>46</v>
      </c>
      <c r="B64" s="80">
        <v>0</v>
      </c>
      <c r="C64" s="80">
        <v>0</v>
      </c>
      <c r="D64" s="9" t="str">
        <f t="shared" si="0"/>
        <v>-</v>
      </c>
      <c r="E64" s="80">
        <v>31.581</v>
      </c>
      <c r="F64" s="80">
        <v>22.143</v>
      </c>
      <c r="G64" s="9">
        <f t="shared" si="1"/>
        <v>42.62295081967212</v>
      </c>
      <c r="H64" s="80">
        <v>0</v>
      </c>
      <c r="I64" s="80">
        <v>0</v>
      </c>
      <c r="J64" s="9" t="str">
        <f t="shared" si="2"/>
        <v>-</v>
      </c>
      <c r="K64" s="80">
        <f t="shared" si="3"/>
        <v>31.581</v>
      </c>
      <c r="L64" s="80">
        <f t="shared" si="4"/>
        <v>22.143</v>
      </c>
      <c r="M64" s="36">
        <f t="shared" si="5"/>
        <v>42.62295081967212</v>
      </c>
    </row>
    <row r="65" spans="1:13" s="5" customFormat="1" ht="15">
      <c r="A65" s="37" t="s">
        <v>47</v>
      </c>
      <c r="B65" s="78">
        <v>0</v>
      </c>
      <c r="C65" s="78">
        <v>0</v>
      </c>
      <c r="D65" s="8" t="str">
        <f t="shared" si="0"/>
        <v>-</v>
      </c>
      <c r="E65" s="78">
        <v>0</v>
      </c>
      <c r="F65" s="78">
        <v>0</v>
      </c>
      <c r="G65" s="8" t="str">
        <f t="shared" si="1"/>
        <v>-</v>
      </c>
      <c r="H65" s="78">
        <v>0</v>
      </c>
      <c r="I65" s="78">
        <v>0</v>
      </c>
      <c r="J65" s="8" t="str">
        <f t="shared" si="2"/>
        <v>-</v>
      </c>
      <c r="K65" s="78">
        <f t="shared" si="3"/>
        <v>0</v>
      </c>
      <c r="L65" s="78">
        <f t="shared" si="4"/>
        <v>0</v>
      </c>
      <c r="M65" s="38" t="str">
        <f t="shared" si="5"/>
        <v>-</v>
      </c>
    </row>
    <row r="66" spans="1:13" s="5" customFormat="1" ht="15">
      <c r="A66" s="39" t="s">
        <v>78</v>
      </c>
      <c r="B66" s="80">
        <v>0</v>
      </c>
      <c r="C66" s="80">
        <v>0</v>
      </c>
      <c r="D66" s="9" t="str">
        <f t="shared" si="0"/>
        <v>-</v>
      </c>
      <c r="E66" s="80">
        <v>0</v>
      </c>
      <c r="F66" s="80">
        <v>0</v>
      </c>
      <c r="G66" s="9" t="str">
        <f t="shared" si="1"/>
        <v>-</v>
      </c>
      <c r="H66" s="80">
        <v>0</v>
      </c>
      <c r="I66" s="80">
        <v>0</v>
      </c>
      <c r="J66" s="9" t="str">
        <f t="shared" si="2"/>
        <v>-</v>
      </c>
      <c r="K66" s="80">
        <f t="shared" si="3"/>
        <v>0</v>
      </c>
      <c r="L66" s="80">
        <f t="shared" si="4"/>
        <v>0</v>
      </c>
      <c r="M66" s="36" t="str">
        <f t="shared" si="5"/>
        <v>-</v>
      </c>
    </row>
    <row r="67" spans="1:13" s="5" customFormat="1" ht="15">
      <c r="A67" s="37" t="s">
        <v>179</v>
      </c>
      <c r="B67" s="78">
        <v>0</v>
      </c>
      <c r="C67" s="78">
        <v>0</v>
      </c>
      <c r="D67" s="8" t="str">
        <f t="shared" si="0"/>
        <v>-</v>
      </c>
      <c r="E67" s="78">
        <v>0</v>
      </c>
      <c r="F67" s="78">
        <v>0.1</v>
      </c>
      <c r="G67" s="8">
        <f t="shared" si="1"/>
        <v>-100</v>
      </c>
      <c r="H67" s="78">
        <v>0</v>
      </c>
      <c r="I67" s="78">
        <v>0</v>
      </c>
      <c r="J67" s="8" t="str">
        <f t="shared" si="2"/>
        <v>-</v>
      </c>
      <c r="K67" s="78">
        <f t="shared" si="3"/>
        <v>0</v>
      </c>
      <c r="L67" s="78">
        <f t="shared" si="4"/>
        <v>0.1</v>
      </c>
      <c r="M67" s="38">
        <f t="shared" si="5"/>
        <v>-100</v>
      </c>
    </row>
    <row r="68" spans="1:13" s="5" customFormat="1" ht="15">
      <c r="A68" s="39" t="s">
        <v>48</v>
      </c>
      <c r="B68" s="80">
        <v>0</v>
      </c>
      <c r="C68" s="80">
        <v>0</v>
      </c>
      <c r="D68" s="9" t="str">
        <f t="shared" si="0"/>
        <v>-</v>
      </c>
      <c r="E68" s="80">
        <v>213.742</v>
      </c>
      <c r="F68" s="80">
        <v>350.179</v>
      </c>
      <c r="G68" s="9">
        <f t="shared" si="1"/>
        <v>-38.962073682316756</v>
      </c>
      <c r="H68" s="80">
        <v>0</v>
      </c>
      <c r="I68" s="80">
        <v>0</v>
      </c>
      <c r="J68" s="9" t="str">
        <f t="shared" si="2"/>
        <v>-</v>
      </c>
      <c r="K68" s="80">
        <f t="shared" si="3"/>
        <v>213.742</v>
      </c>
      <c r="L68" s="80">
        <f t="shared" si="4"/>
        <v>350.179</v>
      </c>
      <c r="M68" s="36">
        <f t="shared" si="5"/>
        <v>-38.962073682316756</v>
      </c>
    </row>
    <row r="69" spans="1:13" s="5" customFormat="1" ht="15">
      <c r="A69" s="37" t="s">
        <v>119</v>
      </c>
      <c r="B69" s="78">
        <v>0</v>
      </c>
      <c r="C69" s="78">
        <v>0</v>
      </c>
      <c r="D69" s="8" t="str">
        <f t="shared" si="0"/>
        <v>-</v>
      </c>
      <c r="E69" s="78">
        <v>0</v>
      </c>
      <c r="F69" s="78">
        <v>4.857</v>
      </c>
      <c r="G69" s="8">
        <f t="shared" si="1"/>
        <v>-100</v>
      </c>
      <c r="H69" s="78">
        <v>0</v>
      </c>
      <c r="I69" s="78">
        <v>0</v>
      </c>
      <c r="J69" s="8" t="str">
        <f t="shared" si="2"/>
        <v>-</v>
      </c>
      <c r="K69" s="78">
        <f t="shared" si="3"/>
        <v>0</v>
      </c>
      <c r="L69" s="78">
        <f t="shared" si="4"/>
        <v>4.857</v>
      </c>
      <c r="M69" s="38">
        <f t="shared" si="5"/>
        <v>-100</v>
      </c>
    </row>
    <row r="70" spans="1:13" s="5" customFormat="1" ht="15">
      <c r="A70" s="35" t="s">
        <v>49</v>
      </c>
      <c r="B70" s="80">
        <v>0</v>
      </c>
      <c r="C70" s="80">
        <v>0</v>
      </c>
      <c r="D70" s="9" t="str">
        <f t="shared" si="0"/>
        <v>-</v>
      </c>
      <c r="E70" s="80">
        <v>1919.685</v>
      </c>
      <c r="F70" s="80">
        <v>3426.806</v>
      </c>
      <c r="G70" s="9">
        <f t="shared" si="1"/>
        <v>-43.98034204445773</v>
      </c>
      <c r="H70" s="80">
        <v>0</v>
      </c>
      <c r="I70" s="80">
        <v>0</v>
      </c>
      <c r="J70" s="9" t="str">
        <f t="shared" si="2"/>
        <v>-</v>
      </c>
      <c r="K70" s="80">
        <f t="shared" si="3"/>
        <v>1919.685</v>
      </c>
      <c r="L70" s="80">
        <f t="shared" si="4"/>
        <v>3426.806</v>
      </c>
      <c r="M70" s="36">
        <f t="shared" si="5"/>
        <v>-43.98034204445773</v>
      </c>
    </row>
    <row r="71" spans="1:13" s="5" customFormat="1" ht="15">
      <c r="A71" s="37" t="s">
        <v>50</v>
      </c>
      <c r="B71" s="78">
        <v>0</v>
      </c>
      <c r="C71" s="78">
        <v>0.137</v>
      </c>
      <c r="D71" s="8">
        <f t="shared" si="0"/>
        <v>-100</v>
      </c>
      <c r="E71" s="78">
        <v>70247.178</v>
      </c>
      <c r="F71" s="78">
        <v>66988.469</v>
      </c>
      <c r="G71" s="8">
        <f t="shared" si="1"/>
        <v>4.86458199246202</v>
      </c>
      <c r="H71" s="78">
        <v>922.677</v>
      </c>
      <c r="I71" s="78">
        <v>790.587</v>
      </c>
      <c r="J71" s="8">
        <f t="shared" si="2"/>
        <v>16.707838605997825</v>
      </c>
      <c r="K71" s="78">
        <f t="shared" si="3"/>
        <v>71169.855</v>
      </c>
      <c r="L71" s="78">
        <f t="shared" si="4"/>
        <v>67779.193</v>
      </c>
      <c r="M71" s="38">
        <f t="shared" si="5"/>
        <v>5.00251161149115</v>
      </c>
    </row>
    <row r="72" spans="1:13" s="5" customFormat="1" ht="15">
      <c r="A72" s="39" t="s">
        <v>77</v>
      </c>
      <c r="B72" s="80">
        <v>0</v>
      </c>
      <c r="C72" s="80">
        <v>0</v>
      </c>
      <c r="D72" s="9" t="str">
        <f t="shared" si="0"/>
        <v>-</v>
      </c>
      <c r="E72" s="80">
        <v>0</v>
      </c>
      <c r="F72" s="80">
        <v>0</v>
      </c>
      <c r="G72" s="9" t="str">
        <f t="shared" si="1"/>
        <v>-</v>
      </c>
      <c r="H72" s="80">
        <v>0</v>
      </c>
      <c r="I72" s="80">
        <v>0</v>
      </c>
      <c r="J72" s="9" t="str">
        <f t="shared" si="2"/>
        <v>-</v>
      </c>
      <c r="K72" s="80">
        <f t="shared" si="3"/>
        <v>0</v>
      </c>
      <c r="L72" s="80">
        <f t="shared" si="4"/>
        <v>0</v>
      </c>
      <c r="M72" s="36" t="str">
        <f t="shared" si="5"/>
        <v>-</v>
      </c>
    </row>
    <row r="73" spans="1:13" s="5" customFormat="1" ht="15">
      <c r="A73" s="37" t="s">
        <v>125</v>
      </c>
      <c r="B73" s="78">
        <v>0</v>
      </c>
      <c r="C73" s="78">
        <v>0</v>
      </c>
      <c r="D73" s="8" t="str">
        <f aca="true" t="shared" si="6" ref="D73:D130">IF(IF(C73=0,0,((B73-C73)*100)/C73)=0,"-",((B73-C73)*100)/C73)</f>
        <v>-</v>
      </c>
      <c r="E73" s="78">
        <v>0</v>
      </c>
      <c r="F73" s="78">
        <v>0</v>
      </c>
      <c r="G73" s="8" t="str">
        <f aca="true" t="shared" si="7" ref="G73:G130">IF(IF(F73=0,0,((E73-F73)*100)/F73)=0,"-",((E73-F73)*100)/F73)</f>
        <v>-</v>
      </c>
      <c r="H73" s="78">
        <v>0</v>
      </c>
      <c r="I73" s="78">
        <v>0</v>
      </c>
      <c r="J73" s="8" t="str">
        <f aca="true" t="shared" si="8" ref="J73:J130">IF(IF(I73=0,0,((H73-I73)*100)/I73)=0,"-",((H73-I73)*100)/I73)</f>
        <v>-</v>
      </c>
      <c r="K73" s="78">
        <f aca="true" t="shared" si="9" ref="K73:K130">B73+E73+H73</f>
        <v>0</v>
      </c>
      <c r="L73" s="78">
        <f aca="true" t="shared" si="10" ref="L73:L130">C73+F73+I73</f>
        <v>0</v>
      </c>
      <c r="M73" s="38" t="str">
        <f aca="true" t="shared" si="11" ref="M73:M130">IF(IF(L73=0,0,((K73-L73)*100)/L73)=0,"-",((K73-L73)*100)/L73)</f>
        <v>-</v>
      </c>
    </row>
    <row r="74" spans="1:13" s="5" customFormat="1" ht="15">
      <c r="A74" s="35" t="s">
        <v>51</v>
      </c>
      <c r="B74" s="80">
        <v>0</v>
      </c>
      <c r="C74" s="80">
        <v>0</v>
      </c>
      <c r="D74" s="9" t="str">
        <f t="shared" si="6"/>
        <v>-</v>
      </c>
      <c r="E74" s="80">
        <v>0</v>
      </c>
      <c r="F74" s="80">
        <v>0</v>
      </c>
      <c r="G74" s="9" t="str">
        <f t="shared" si="7"/>
        <v>-</v>
      </c>
      <c r="H74" s="80">
        <v>0</v>
      </c>
      <c r="I74" s="80">
        <v>0</v>
      </c>
      <c r="J74" s="9" t="str">
        <f t="shared" si="8"/>
        <v>-</v>
      </c>
      <c r="K74" s="80">
        <f t="shared" si="9"/>
        <v>0</v>
      </c>
      <c r="L74" s="80">
        <f t="shared" si="10"/>
        <v>0</v>
      </c>
      <c r="M74" s="36" t="str">
        <f t="shared" si="11"/>
        <v>-</v>
      </c>
    </row>
    <row r="75" spans="1:13" s="5" customFormat="1" ht="15">
      <c r="A75" s="40" t="s">
        <v>67</v>
      </c>
      <c r="B75" s="78">
        <v>0</v>
      </c>
      <c r="C75" s="78">
        <v>0</v>
      </c>
      <c r="D75" s="8" t="str">
        <f t="shared" si="6"/>
        <v>-</v>
      </c>
      <c r="E75" s="78">
        <v>10.753</v>
      </c>
      <c r="F75" s="78">
        <v>0.476</v>
      </c>
      <c r="G75" s="8">
        <f t="shared" si="7"/>
        <v>2159.0336134453783</v>
      </c>
      <c r="H75" s="78">
        <v>0</v>
      </c>
      <c r="I75" s="78">
        <v>0</v>
      </c>
      <c r="J75" s="8" t="str">
        <f t="shared" si="8"/>
        <v>-</v>
      </c>
      <c r="K75" s="78">
        <f t="shared" si="9"/>
        <v>10.753</v>
      </c>
      <c r="L75" s="78">
        <f t="shared" si="10"/>
        <v>0.476</v>
      </c>
      <c r="M75" s="38">
        <f t="shared" si="11"/>
        <v>2159.0336134453783</v>
      </c>
    </row>
    <row r="76" spans="1:13" s="5" customFormat="1" ht="15">
      <c r="A76" s="35" t="s">
        <v>52</v>
      </c>
      <c r="B76" s="80">
        <v>0</v>
      </c>
      <c r="C76" s="80">
        <v>0</v>
      </c>
      <c r="D76" s="9" t="str">
        <f t="shared" si="6"/>
        <v>-</v>
      </c>
      <c r="E76" s="80">
        <v>0</v>
      </c>
      <c r="F76" s="80">
        <v>0</v>
      </c>
      <c r="G76" s="9" t="str">
        <f t="shared" si="7"/>
        <v>-</v>
      </c>
      <c r="H76" s="80">
        <v>170.274</v>
      </c>
      <c r="I76" s="80">
        <v>714.508</v>
      </c>
      <c r="J76" s="9">
        <f t="shared" si="8"/>
        <v>-76.16905618971376</v>
      </c>
      <c r="K76" s="80">
        <f t="shared" si="9"/>
        <v>170.274</v>
      </c>
      <c r="L76" s="80">
        <f t="shared" si="10"/>
        <v>714.508</v>
      </c>
      <c r="M76" s="36">
        <f t="shared" si="11"/>
        <v>-76.16905618971376</v>
      </c>
    </row>
    <row r="77" spans="1:13" s="5" customFormat="1" ht="15">
      <c r="A77" s="40" t="s">
        <v>74</v>
      </c>
      <c r="B77" s="78">
        <v>0</v>
      </c>
      <c r="C77" s="78">
        <v>0</v>
      </c>
      <c r="D77" s="8" t="str">
        <f t="shared" si="6"/>
        <v>-</v>
      </c>
      <c r="E77" s="78">
        <v>0</v>
      </c>
      <c r="F77" s="78">
        <v>0</v>
      </c>
      <c r="G77" s="8" t="str">
        <f t="shared" si="7"/>
        <v>-</v>
      </c>
      <c r="H77" s="78">
        <v>0</v>
      </c>
      <c r="I77" s="78">
        <v>0</v>
      </c>
      <c r="J77" s="8" t="str">
        <f t="shared" si="8"/>
        <v>-</v>
      </c>
      <c r="K77" s="78">
        <f t="shared" si="9"/>
        <v>0</v>
      </c>
      <c r="L77" s="78">
        <f t="shared" si="10"/>
        <v>0</v>
      </c>
      <c r="M77" s="38" t="str">
        <f t="shared" si="11"/>
        <v>-</v>
      </c>
    </row>
    <row r="78" spans="1:13" s="5" customFormat="1" ht="15">
      <c r="A78" s="35" t="s">
        <v>188</v>
      </c>
      <c r="B78" s="80">
        <v>0</v>
      </c>
      <c r="C78" s="80">
        <v>0</v>
      </c>
      <c r="D78" s="9" t="str">
        <f t="shared" si="6"/>
        <v>-</v>
      </c>
      <c r="E78" s="80">
        <v>0</v>
      </c>
      <c r="F78" s="80">
        <v>26.01</v>
      </c>
      <c r="G78" s="9">
        <f t="shared" si="7"/>
        <v>-100</v>
      </c>
      <c r="H78" s="80">
        <v>0</v>
      </c>
      <c r="I78" s="80">
        <v>0</v>
      </c>
      <c r="J78" s="9" t="str">
        <f t="shared" si="8"/>
        <v>-</v>
      </c>
      <c r="K78" s="80">
        <f t="shared" si="9"/>
        <v>0</v>
      </c>
      <c r="L78" s="80">
        <f t="shared" si="10"/>
        <v>26.01</v>
      </c>
      <c r="M78" s="36">
        <f t="shared" si="11"/>
        <v>-100</v>
      </c>
    </row>
    <row r="79" spans="1:13" s="5" customFormat="1" ht="15">
      <c r="A79" s="40" t="s">
        <v>100</v>
      </c>
      <c r="B79" s="78">
        <v>0</v>
      </c>
      <c r="C79" s="78">
        <v>0</v>
      </c>
      <c r="D79" s="8" t="str">
        <f t="shared" si="6"/>
        <v>-</v>
      </c>
      <c r="E79" s="78">
        <v>432.406</v>
      </c>
      <c r="F79" s="78">
        <v>345.628</v>
      </c>
      <c r="G79" s="8">
        <f t="shared" si="7"/>
        <v>25.10734084044118</v>
      </c>
      <c r="H79" s="78">
        <v>0</v>
      </c>
      <c r="I79" s="78">
        <v>0</v>
      </c>
      <c r="J79" s="8" t="str">
        <f t="shared" si="8"/>
        <v>-</v>
      </c>
      <c r="K79" s="78">
        <f t="shared" si="9"/>
        <v>432.406</v>
      </c>
      <c r="L79" s="78">
        <f t="shared" si="10"/>
        <v>345.628</v>
      </c>
      <c r="M79" s="38">
        <f t="shared" si="11"/>
        <v>25.10734084044118</v>
      </c>
    </row>
    <row r="80" spans="1:13" s="5" customFormat="1" ht="15">
      <c r="A80" s="35" t="s">
        <v>122</v>
      </c>
      <c r="B80" s="80">
        <v>0</v>
      </c>
      <c r="C80" s="80">
        <v>0</v>
      </c>
      <c r="D80" s="9" t="str">
        <f t="shared" si="6"/>
        <v>-</v>
      </c>
      <c r="E80" s="80">
        <v>0</v>
      </c>
      <c r="F80" s="80">
        <v>0</v>
      </c>
      <c r="G80" s="9" t="str">
        <f t="shared" si="7"/>
        <v>-</v>
      </c>
      <c r="H80" s="80">
        <v>0</v>
      </c>
      <c r="I80" s="80">
        <v>0</v>
      </c>
      <c r="J80" s="9" t="str">
        <f t="shared" si="8"/>
        <v>-</v>
      </c>
      <c r="K80" s="80">
        <f t="shared" si="9"/>
        <v>0</v>
      </c>
      <c r="L80" s="80">
        <f t="shared" si="10"/>
        <v>0</v>
      </c>
      <c r="M80" s="36" t="str">
        <f t="shared" si="11"/>
        <v>-</v>
      </c>
    </row>
    <row r="81" spans="1:13" s="5" customFormat="1" ht="15">
      <c r="A81" s="40" t="s">
        <v>82</v>
      </c>
      <c r="B81" s="78">
        <v>4.884</v>
      </c>
      <c r="C81" s="78">
        <v>0</v>
      </c>
      <c r="D81" s="8" t="str">
        <f t="shared" si="6"/>
        <v>-</v>
      </c>
      <c r="E81" s="78">
        <v>102.185</v>
      </c>
      <c r="F81" s="78">
        <v>30.012</v>
      </c>
      <c r="G81" s="8">
        <f t="shared" si="7"/>
        <v>240.4804744768759</v>
      </c>
      <c r="H81" s="78">
        <v>0</v>
      </c>
      <c r="I81" s="78">
        <v>0</v>
      </c>
      <c r="J81" s="8" t="str">
        <f t="shared" si="8"/>
        <v>-</v>
      </c>
      <c r="K81" s="78">
        <f t="shared" si="9"/>
        <v>107.069</v>
      </c>
      <c r="L81" s="78">
        <f t="shared" si="10"/>
        <v>30.012</v>
      </c>
      <c r="M81" s="38">
        <f t="shared" si="11"/>
        <v>256.75396508063443</v>
      </c>
    </row>
    <row r="82" spans="1:13" s="5" customFormat="1" ht="15">
      <c r="A82" s="35" t="s">
        <v>66</v>
      </c>
      <c r="B82" s="80">
        <v>0</v>
      </c>
      <c r="C82" s="80">
        <v>51.87</v>
      </c>
      <c r="D82" s="9">
        <f t="shared" si="6"/>
        <v>-100</v>
      </c>
      <c r="E82" s="80">
        <v>328.405</v>
      </c>
      <c r="F82" s="80">
        <v>1001.69</v>
      </c>
      <c r="G82" s="9">
        <f t="shared" si="7"/>
        <v>-67.21490680749534</v>
      </c>
      <c r="H82" s="80">
        <v>0</v>
      </c>
      <c r="I82" s="80">
        <v>0</v>
      </c>
      <c r="J82" s="9" t="str">
        <f t="shared" si="8"/>
        <v>-</v>
      </c>
      <c r="K82" s="80">
        <f t="shared" si="9"/>
        <v>328.405</v>
      </c>
      <c r="L82" s="80">
        <f t="shared" si="10"/>
        <v>1053.56</v>
      </c>
      <c r="M82" s="36">
        <f t="shared" si="11"/>
        <v>-68.82901780629486</v>
      </c>
    </row>
    <row r="83" spans="1:13" s="5" customFormat="1" ht="15">
      <c r="A83" s="40" t="s">
        <v>95</v>
      </c>
      <c r="B83" s="78">
        <v>0</v>
      </c>
      <c r="C83" s="78">
        <v>0</v>
      </c>
      <c r="D83" s="8" t="str">
        <f t="shared" si="6"/>
        <v>-</v>
      </c>
      <c r="E83" s="78">
        <v>22.072</v>
      </c>
      <c r="F83" s="78">
        <v>0</v>
      </c>
      <c r="G83" s="8" t="str">
        <f t="shared" si="7"/>
        <v>-</v>
      </c>
      <c r="H83" s="78">
        <v>0</v>
      </c>
      <c r="I83" s="78">
        <v>0</v>
      </c>
      <c r="J83" s="8" t="str">
        <f t="shared" si="8"/>
        <v>-</v>
      </c>
      <c r="K83" s="78">
        <f t="shared" si="9"/>
        <v>22.072</v>
      </c>
      <c r="L83" s="78">
        <f t="shared" si="10"/>
        <v>0</v>
      </c>
      <c r="M83" s="38" t="str">
        <f t="shared" si="11"/>
        <v>-</v>
      </c>
    </row>
    <row r="84" spans="1:13" s="5" customFormat="1" ht="15">
      <c r="A84" s="35" t="s">
        <v>53</v>
      </c>
      <c r="B84" s="80">
        <v>0</v>
      </c>
      <c r="C84" s="80">
        <v>0</v>
      </c>
      <c r="D84" s="9" t="str">
        <f t="shared" si="6"/>
        <v>-</v>
      </c>
      <c r="E84" s="80">
        <v>0</v>
      </c>
      <c r="F84" s="80">
        <v>0</v>
      </c>
      <c r="G84" s="9" t="str">
        <f t="shared" si="7"/>
        <v>-</v>
      </c>
      <c r="H84" s="80">
        <v>0</v>
      </c>
      <c r="I84" s="80">
        <v>0</v>
      </c>
      <c r="J84" s="9" t="str">
        <f t="shared" si="8"/>
        <v>-</v>
      </c>
      <c r="K84" s="80">
        <f t="shared" si="9"/>
        <v>0</v>
      </c>
      <c r="L84" s="80">
        <f t="shared" si="10"/>
        <v>0</v>
      </c>
      <c r="M84" s="36" t="str">
        <f t="shared" si="11"/>
        <v>-</v>
      </c>
    </row>
    <row r="85" spans="1:13" s="5" customFormat="1" ht="15">
      <c r="A85" s="37" t="s">
        <v>176</v>
      </c>
      <c r="B85" s="78">
        <v>0</v>
      </c>
      <c r="C85" s="78">
        <v>0</v>
      </c>
      <c r="D85" s="8" t="str">
        <f t="shared" si="6"/>
        <v>-</v>
      </c>
      <c r="E85" s="78">
        <v>0</v>
      </c>
      <c r="F85" s="78">
        <v>0</v>
      </c>
      <c r="G85" s="8" t="str">
        <f t="shared" si="7"/>
        <v>-</v>
      </c>
      <c r="H85" s="78">
        <v>0</v>
      </c>
      <c r="I85" s="78">
        <v>0</v>
      </c>
      <c r="J85" s="8" t="str">
        <f t="shared" si="8"/>
        <v>-</v>
      </c>
      <c r="K85" s="78">
        <f t="shared" si="9"/>
        <v>0</v>
      </c>
      <c r="L85" s="78">
        <f t="shared" si="10"/>
        <v>0</v>
      </c>
      <c r="M85" s="38" t="str">
        <f t="shared" si="11"/>
        <v>-</v>
      </c>
    </row>
    <row r="86" spans="1:13" s="5" customFormat="1" ht="15">
      <c r="A86" s="39" t="s">
        <v>108</v>
      </c>
      <c r="B86" s="80">
        <v>0</v>
      </c>
      <c r="C86" s="80">
        <v>0</v>
      </c>
      <c r="D86" s="9" t="str">
        <f t="shared" si="6"/>
        <v>-</v>
      </c>
      <c r="E86" s="80">
        <v>0</v>
      </c>
      <c r="F86" s="80">
        <v>0</v>
      </c>
      <c r="G86" s="9" t="str">
        <f t="shared" si="7"/>
        <v>-</v>
      </c>
      <c r="H86" s="80">
        <v>0</v>
      </c>
      <c r="I86" s="80">
        <v>0</v>
      </c>
      <c r="J86" s="9" t="str">
        <f t="shared" si="8"/>
        <v>-</v>
      </c>
      <c r="K86" s="80">
        <f t="shared" si="9"/>
        <v>0</v>
      </c>
      <c r="L86" s="80">
        <f t="shared" si="10"/>
        <v>0</v>
      </c>
      <c r="M86" s="36" t="str">
        <f t="shared" si="11"/>
        <v>-</v>
      </c>
    </row>
    <row r="87" spans="1:13" s="5" customFormat="1" ht="15">
      <c r="A87" s="37" t="s">
        <v>98</v>
      </c>
      <c r="B87" s="78">
        <v>0</v>
      </c>
      <c r="C87" s="78">
        <v>0</v>
      </c>
      <c r="D87" s="8" t="str">
        <f t="shared" si="6"/>
        <v>-</v>
      </c>
      <c r="E87" s="78">
        <v>29.185</v>
      </c>
      <c r="F87" s="78">
        <v>28.582</v>
      </c>
      <c r="G87" s="8">
        <f t="shared" si="7"/>
        <v>2.1097194038205793</v>
      </c>
      <c r="H87" s="78">
        <v>0</v>
      </c>
      <c r="I87" s="78">
        <v>0</v>
      </c>
      <c r="J87" s="8" t="str">
        <f t="shared" si="8"/>
        <v>-</v>
      </c>
      <c r="K87" s="78">
        <f t="shared" si="9"/>
        <v>29.185</v>
      </c>
      <c r="L87" s="78">
        <f t="shared" si="10"/>
        <v>28.582</v>
      </c>
      <c r="M87" s="38">
        <f t="shared" si="11"/>
        <v>2.1097194038205793</v>
      </c>
    </row>
    <row r="88" spans="1:13" s="5" customFormat="1" ht="15">
      <c r="A88" s="35" t="s">
        <v>96</v>
      </c>
      <c r="B88" s="80">
        <v>0</v>
      </c>
      <c r="C88" s="80">
        <v>0</v>
      </c>
      <c r="D88" s="9" t="str">
        <f t="shared" si="6"/>
        <v>-</v>
      </c>
      <c r="E88" s="80">
        <v>4914.122</v>
      </c>
      <c r="F88" s="80">
        <v>10120.747</v>
      </c>
      <c r="G88" s="9">
        <f t="shared" si="7"/>
        <v>-51.445066258449096</v>
      </c>
      <c r="H88" s="80">
        <v>0</v>
      </c>
      <c r="I88" s="80">
        <v>0</v>
      </c>
      <c r="J88" s="9" t="str">
        <f t="shared" si="8"/>
        <v>-</v>
      </c>
      <c r="K88" s="80">
        <f t="shared" si="9"/>
        <v>4914.122</v>
      </c>
      <c r="L88" s="80">
        <f t="shared" si="10"/>
        <v>10120.747</v>
      </c>
      <c r="M88" s="36">
        <f t="shared" si="11"/>
        <v>-51.445066258449096</v>
      </c>
    </row>
    <row r="89" spans="1:13" s="5" customFormat="1" ht="15">
      <c r="A89" s="40" t="s">
        <v>191</v>
      </c>
      <c r="B89" s="78">
        <v>0</v>
      </c>
      <c r="C89" s="78">
        <v>0</v>
      </c>
      <c r="D89" s="8" t="str">
        <f t="shared" si="6"/>
        <v>-</v>
      </c>
      <c r="E89" s="78">
        <v>1561.699</v>
      </c>
      <c r="F89" s="78">
        <v>725.098</v>
      </c>
      <c r="G89" s="8">
        <f t="shared" si="7"/>
        <v>115.37764550446975</v>
      </c>
      <c r="H89" s="78">
        <v>0</v>
      </c>
      <c r="I89" s="78">
        <v>0</v>
      </c>
      <c r="J89" s="8" t="str">
        <f t="shared" si="8"/>
        <v>-</v>
      </c>
      <c r="K89" s="78">
        <f t="shared" si="9"/>
        <v>1561.699</v>
      </c>
      <c r="L89" s="78">
        <f t="shared" si="10"/>
        <v>725.098</v>
      </c>
      <c r="M89" s="38">
        <f t="shared" si="11"/>
        <v>115.37764550446975</v>
      </c>
    </row>
    <row r="90" spans="1:13" s="5" customFormat="1" ht="15">
      <c r="A90" s="35" t="s">
        <v>175</v>
      </c>
      <c r="B90" s="80">
        <v>0</v>
      </c>
      <c r="C90" s="80">
        <v>0</v>
      </c>
      <c r="D90" s="9" t="str">
        <f t="shared" si="6"/>
        <v>-</v>
      </c>
      <c r="E90" s="80">
        <v>208.08</v>
      </c>
      <c r="F90" s="80">
        <v>26.8</v>
      </c>
      <c r="G90" s="9">
        <f t="shared" si="7"/>
        <v>676.4179104477612</v>
      </c>
      <c r="H90" s="80">
        <v>0</v>
      </c>
      <c r="I90" s="80">
        <v>0</v>
      </c>
      <c r="J90" s="9" t="str">
        <f t="shared" si="8"/>
        <v>-</v>
      </c>
      <c r="K90" s="80">
        <f t="shared" si="9"/>
        <v>208.08</v>
      </c>
      <c r="L90" s="80">
        <f t="shared" si="10"/>
        <v>26.8</v>
      </c>
      <c r="M90" s="36">
        <f t="shared" si="11"/>
        <v>676.4179104477612</v>
      </c>
    </row>
    <row r="91" spans="1:13" s="5" customFormat="1" ht="15">
      <c r="A91" s="40" t="s">
        <v>81</v>
      </c>
      <c r="B91" s="78">
        <v>0</v>
      </c>
      <c r="C91" s="78">
        <v>0</v>
      </c>
      <c r="D91" s="8" t="str">
        <f t="shared" si="6"/>
        <v>-</v>
      </c>
      <c r="E91" s="78">
        <v>0</v>
      </c>
      <c r="F91" s="78">
        <v>0</v>
      </c>
      <c r="G91" s="8" t="str">
        <f t="shared" si="7"/>
        <v>-</v>
      </c>
      <c r="H91" s="78">
        <v>0</v>
      </c>
      <c r="I91" s="78">
        <v>0</v>
      </c>
      <c r="J91" s="8" t="str">
        <f t="shared" si="8"/>
        <v>-</v>
      </c>
      <c r="K91" s="78">
        <f t="shared" si="9"/>
        <v>0</v>
      </c>
      <c r="L91" s="78">
        <f t="shared" si="10"/>
        <v>0</v>
      </c>
      <c r="M91" s="38" t="str">
        <f t="shared" si="11"/>
        <v>-</v>
      </c>
    </row>
    <row r="92" spans="1:13" s="5" customFormat="1" ht="15">
      <c r="A92" s="35" t="s">
        <v>185</v>
      </c>
      <c r="B92" s="80">
        <v>0</v>
      </c>
      <c r="C92" s="80">
        <v>0</v>
      </c>
      <c r="D92" s="9" t="str">
        <f t="shared" si="6"/>
        <v>-</v>
      </c>
      <c r="E92" s="80">
        <v>11.627</v>
      </c>
      <c r="F92" s="80">
        <v>0</v>
      </c>
      <c r="G92" s="9" t="str">
        <f t="shared" si="7"/>
        <v>-</v>
      </c>
      <c r="H92" s="80">
        <v>0</v>
      </c>
      <c r="I92" s="80">
        <v>0</v>
      </c>
      <c r="J92" s="9" t="str">
        <f t="shared" si="8"/>
        <v>-</v>
      </c>
      <c r="K92" s="80">
        <f t="shared" si="9"/>
        <v>11.627</v>
      </c>
      <c r="L92" s="80">
        <f t="shared" si="10"/>
        <v>0</v>
      </c>
      <c r="M92" s="36" t="str">
        <f t="shared" si="11"/>
        <v>-</v>
      </c>
    </row>
    <row r="93" spans="1:13" s="5" customFormat="1" ht="15">
      <c r="A93" s="40" t="s">
        <v>200</v>
      </c>
      <c r="B93" s="78">
        <v>0</v>
      </c>
      <c r="C93" s="78">
        <v>0</v>
      </c>
      <c r="D93" s="8" t="str">
        <f t="shared" si="6"/>
        <v>-</v>
      </c>
      <c r="E93" s="78">
        <v>21.035</v>
      </c>
      <c r="F93" s="78">
        <v>0</v>
      </c>
      <c r="G93" s="8" t="str">
        <f t="shared" si="7"/>
        <v>-</v>
      </c>
      <c r="H93" s="78">
        <v>0</v>
      </c>
      <c r="I93" s="78">
        <v>0</v>
      </c>
      <c r="J93" s="8" t="str">
        <f t="shared" si="8"/>
        <v>-</v>
      </c>
      <c r="K93" s="78">
        <f t="shared" si="9"/>
        <v>21.035</v>
      </c>
      <c r="L93" s="78">
        <f t="shared" si="10"/>
        <v>0</v>
      </c>
      <c r="M93" s="38" t="str">
        <f t="shared" si="11"/>
        <v>-</v>
      </c>
    </row>
    <row r="94" spans="1:13" s="5" customFormat="1" ht="15">
      <c r="A94" s="35" t="s">
        <v>54</v>
      </c>
      <c r="B94" s="80">
        <v>0</v>
      </c>
      <c r="C94" s="80">
        <v>0</v>
      </c>
      <c r="D94" s="9" t="str">
        <f t="shared" si="6"/>
        <v>-</v>
      </c>
      <c r="E94" s="80">
        <v>0.008</v>
      </c>
      <c r="F94" s="80">
        <v>0</v>
      </c>
      <c r="G94" s="9" t="str">
        <f t="shared" si="7"/>
        <v>-</v>
      </c>
      <c r="H94" s="80">
        <v>20</v>
      </c>
      <c r="I94" s="80">
        <v>102.8</v>
      </c>
      <c r="J94" s="9">
        <f t="shared" si="8"/>
        <v>-80.54474708171206</v>
      </c>
      <c r="K94" s="80">
        <f t="shared" si="9"/>
        <v>20.008</v>
      </c>
      <c r="L94" s="80">
        <f t="shared" si="10"/>
        <v>102.8</v>
      </c>
      <c r="M94" s="36">
        <f t="shared" si="11"/>
        <v>-80.53696498054475</v>
      </c>
    </row>
    <row r="95" spans="1:13" s="5" customFormat="1" ht="15">
      <c r="A95" s="40" t="s">
        <v>141</v>
      </c>
      <c r="B95" s="78">
        <v>0</v>
      </c>
      <c r="C95" s="78">
        <v>0</v>
      </c>
      <c r="D95" s="8" t="str">
        <f t="shared" si="6"/>
        <v>-</v>
      </c>
      <c r="E95" s="78">
        <v>74.957</v>
      </c>
      <c r="F95" s="78">
        <v>24.011</v>
      </c>
      <c r="G95" s="8">
        <f t="shared" si="7"/>
        <v>212.1777518637291</v>
      </c>
      <c r="H95" s="78">
        <v>0</v>
      </c>
      <c r="I95" s="78">
        <v>0</v>
      </c>
      <c r="J95" s="8" t="str">
        <f t="shared" si="8"/>
        <v>-</v>
      </c>
      <c r="K95" s="78">
        <f t="shared" si="9"/>
        <v>74.957</v>
      </c>
      <c r="L95" s="78">
        <f t="shared" si="10"/>
        <v>24.011</v>
      </c>
      <c r="M95" s="38">
        <f t="shared" si="11"/>
        <v>212.1777518637291</v>
      </c>
    </row>
    <row r="96" spans="1:13" s="5" customFormat="1" ht="15">
      <c r="A96" s="35" t="s">
        <v>173</v>
      </c>
      <c r="B96" s="80">
        <v>0</v>
      </c>
      <c r="C96" s="80">
        <v>0</v>
      </c>
      <c r="D96" s="9" t="str">
        <f t="shared" si="6"/>
        <v>-</v>
      </c>
      <c r="E96" s="80">
        <v>0</v>
      </c>
      <c r="F96" s="80">
        <v>0</v>
      </c>
      <c r="G96" s="9" t="str">
        <f t="shared" si="7"/>
        <v>-</v>
      </c>
      <c r="H96" s="80">
        <v>0</v>
      </c>
      <c r="I96" s="80">
        <v>0</v>
      </c>
      <c r="J96" s="9" t="str">
        <f t="shared" si="8"/>
        <v>-</v>
      </c>
      <c r="K96" s="80">
        <f t="shared" si="9"/>
        <v>0</v>
      </c>
      <c r="L96" s="80">
        <f t="shared" si="10"/>
        <v>0</v>
      </c>
      <c r="M96" s="36" t="str">
        <f t="shared" si="11"/>
        <v>-</v>
      </c>
    </row>
    <row r="97" spans="1:13" s="5" customFormat="1" ht="15">
      <c r="A97" s="37" t="s">
        <v>55</v>
      </c>
      <c r="B97" s="78">
        <v>0</v>
      </c>
      <c r="C97" s="78">
        <v>0</v>
      </c>
      <c r="D97" s="8" t="str">
        <f t="shared" si="6"/>
        <v>-</v>
      </c>
      <c r="E97" s="78">
        <v>307.27</v>
      </c>
      <c r="F97" s="78">
        <v>328.959</v>
      </c>
      <c r="G97" s="8">
        <f t="shared" si="7"/>
        <v>-6.593222863639549</v>
      </c>
      <c r="H97" s="78">
        <v>40</v>
      </c>
      <c r="I97" s="78">
        <v>0</v>
      </c>
      <c r="J97" s="8" t="str">
        <f t="shared" si="8"/>
        <v>-</v>
      </c>
      <c r="K97" s="78">
        <f t="shared" si="9"/>
        <v>347.27</v>
      </c>
      <c r="L97" s="78">
        <f t="shared" si="10"/>
        <v>328.959</v>
      </c>
      <c r="M97" s="38">
        <f t="shared" si="11"/>
        <v>5.566347173963922</v>
      </c>
    </row>
    <row r="98" spans="1:13" s="5" customFormat="1" ht="15">
      <c r="A98" s="39" t="s">
        <v>56</v>
      </c>
      <c r="B98" s="80">
        <v>0</v>
      </c>
      <c r="C98" s="80">
        <v>0</v>
      </c>
      <c r="D98" s="9" t="str">
        <f t="shared" si="6"/>
        <v>-</v>
      </c>
      <c r="E98" s="80">
        <v>0</v>
      </c>
      <c r="F98" s="80">
        <v>0</v>
      </c>
      <c r="G98" s="9" t="str">
        <f t="shared" si="7"/>
        <v>-</v>
      </c>
      <c r="H98" s="80">
        <v>0</v>
      </c>
      <c r="I98" s="80">
        <v>0</v>
      </c>
      <c r="J98" s="9" t="str">
        <f t="shared" si="8"/>
        <v>-</v>
      </c>
      <c r="K98" s="80">
        <f t="shared" si="9"/>
        <v>0</v>
      </c>
      <c r="L98" s="80">
        <f t="shared" si="10"/>
        <v>0</v>
      </c>
      <c r="M98" s="36" t="str">
        <f t="shared" si="11"/>
        <v>-</v>
      </c>
    </row>
    <row r="99" spans="1:13" s="5" customFormat="1" ht="15">
      <c r="A99" s="40" t="s">
        <v>76</v>
      </c>
      <c r="B99" s="78">
        <v>0</v>
      </c>
      <c r="C99" s="78">
        <v>0</v>
      </c>
      <c r="D99" s="8" t="str">
        <f t="shared" si="6"/>
        <v>-</v>
      </c>
      <c r="E99" s="78">
        <v>0</v>
      </c>
      <c r="F99" s="78">
        <v>0</v>
      </c>
      <c r="G99" s="8" t="str">
        <f t="shared" si="7"/>
        <v>-</v>
      </c>
      <c r="H99" s="78">
        <v>20</v>
      </c>
      <c r="I99" s="78">
        <v>0</v>
      </c>
      <c r="J99" s="8" t="str">
        <f t="shared" si="8"/>
        <v>-</v>
      </c>
      <c r="K99" s="78">
        <f t="shared" si="9"/>
        <v>20</v>
      </c>
      <c r="L99" s="78">
        <f t="shared" si="10"/>
        <v>0</v>
      </c>
      <c r="M99" s="38" t="str">
        <f t="shared" si="11"/>
        <v>-</v>
      </c>
    </row>
    <row r="100" spans="1:13" s="5" customFormat="1" ht="15">
      <c r="A100" s="35" t="s">
        <v>85</v>
      </c>
      <c r="B100" s="80">
        <v>0</v>
      </c>
      <c r="C100" s="80">
        <v>0</v>
      </c>
      <c r="D100" s="9" t="str">
        <f t="shared" si="6"/>
        <v>-</v>
      </c>
      <c r="E100" s="80">
        <v>0</v>
      </c>
      <c r="F100" s="80">
        <v>0</v>
      </c>
      <c r="G100" s="9" t="str">
        <f t="shared" si="7"/>
        <v>-</v>
      </c>
      <c r="H100" s="80">
        <v>59.5</v>
      </c>
      <c r="I100" s="80">
        <v>70.83</v>
      </c>
      <c r="J100" s="9">
        <f t="shared" si="8"/>
        <v>-15.996046872794011</v>
      </c>
      <c r="K100" s="80">
        <f t="shared" si="9"/>
        <v>59.5</v>
      </c>
      <c r="L100" s="80">
        <f t="shared" si="10"/>
        <v>70.83</v>
      </c>
      <c r="M100" s="36">
        <f t="shared" si="11"/>
        <v>-15.996046872794011</v>
      </c>
    </row>
    <row r="101" spans="1:13" s="5" customFormat="1" ht="15">
      <c r="A101" s="40" t="s">
        <v>79</v>
      </c>
      <c r="B101" s="78">
        <v>0</v>
      </c>
      <c r="C101" s="78">
        <v>0</v>
      </c>
      <c r="D101" s="8" t="str">
        <f t="shared" si="6"/>
        <v>-</v>
      </c>
      <c r="E101" s="78">
        <v>49.999</v>
      </c>
      <c r="F101" s="78">
        <v>103.981</v>
      </c>
      <c r="G101" s="8">
        <f t="shared" si="7"/>
        <v>-51.915253748280925</v>
      </c>
      <c r="H101" s="78">
        <v>0</v>
      </c>
      <c r="I101" s="78">
        <v>0</v>
      </c>
      <c r="J101" s="8" t="str">
        <f t="shared" si="8"/>
        <v>-</v>
      </c>
      <c r="K101" s="78">
        <f t="shared" si="9"/>
        <v>49.999</v>
      </c>
      <c r="L101" s="78">
        <f t="shared" si="10"/>
        <v>103.981</v>
      </c>
      <c r="M101" s="38">
        <f t="shared" si="11"/>
        <v>-51.915253748280925</v>
      </c>
    </row>
    <row r="102" spans="1:13" s="5" customFormat="1" ht="15">
      <c r="A102" s="35" t="s">
        <v>69</v>
      </c>
      <c r="B102" s="80">
        <v>0</v>
      </c>
      <c r="C102" s="80">
        <v>0</v>
      </c>
      <c r="D102" s="9" t="str">
        <f t="shared" si="6"/>
        <v>-</v>
      </c>
      <c r="E102" s="80">
        <v>0</v>
      </c>
      <c r="F102" s="80">
        <v>0</v>
      </c>
      <c r="G102" s="9" t="str">
        <f t="shared" si="7"/>
        <v>-</v>
      </c>
      <c r="H102" s="80">
        <v>0</v>
      </c>
      <c r="I102" s="80">
        <v>0</v>
      </c>
      <c r="J102" s="9" t="str">
        <f t="shared" si="8"/>
        <v>-</v>
      </c>
      <c r="K102" s="80">
        <f t="shared" si="9"/>
        <v>0</v>
      </c>
      <c r="L102" s="80">
        <f t="shared" si="10"/>
        <v>0</v>
      </c>
      <c r="M102" s="36" t="str">
        <f t="shared" si="11"/>
        <v>-</v>
      </c>
    </row>
    <row r="103" spans="1:13" s="5" customFormat="1" ht="15">
      <c r="A103" s="40" t="s">
        <v>120</v>
      </c>
      <c r="B103" s="78">
        <v>0</v>
      </c>
      <c r="C103" s="78">
        <v>0</v>
      </c>
      <c r="D103" s="8" t="str">
        <f t="shared" si="6"/>
        <v>-</v>
      </c>
      <c r="E103" s="78">
        <v>0</v>
      </c>
      <c r="F103" s="78">
        <v>2.089</v>
      </c>
      <c r="G103" s="8">
        <f t="shared" si="7"/>
        <v>-100</v>
      </c>
      <c r="H103" s="78">
        <v>0</v>
      </c>
      <c r="I103" s="78">
        <v>0</v>
      </c>
      <c r="J103" s="8" t="str">
        <f t="shared" si="8"/>
        <v>-</v>
      </c>
      <c r="K103" s="78">
        <f t="shared" si="9"/>
        <v>0</v>
      </c>
      <c r="L103" s="78">
        <f t="shared" si="10"/>
        <v>2.089</v>
      </c>
      <c r="M103" s="38">
        <f t="shared" si="11"/>
        <v>-100</v>
      </c>
    </row>
    <row r="104" spans="1:13" s="5" customFormat="1" ht="15">
      <c r="A104" s="35" t="s">
        <v>129</v>
      </c>
      <c r="B104" s="80">
        <v>0</v>
      </c>
      <c r="C104" s="80">
        <v>0</v>
      </c>
      <c r="D104" s="9" t="str">
        <f t="shared" si="6"/>
        <v>-</v>
      </c>
      <c r="E104" s="80">
        <v>0</v>
      </c>
      <c r="F104" s="80">
        <v>0</v>
      </c>
      <c r="G104" s="9" t="str">
        <f t="shared" si="7"/>
        <v>-</v>
      </c>
      <c r="H104" s="80">
        <v>0</v>
      </c>
      <c r="I104" s="80">
        <v>0</v>
      </c>
      <c r="J104" s="9" t="str">
        <f t="shared" si="8"/>
        <v>-</v>
      </c>
      <c r="K104" s="80">
        <f t="shared" si="9"/>
        <v>0</v>
      </c>
      <c r="L104" s="80">
        <f t="shared" si="10"/>
        <v>0</v>
      </c>
      <c r="M104" s="36" t="str">
        <f t="shared" si="11"/>
        <v>-</v>
      </c>
    </row>
    <row r="105" spans="1:13" s="5" customFormat="1" ht="15">
      <c r="A105" s="37" t="s">
        <v>57</v>
      </c>
      <c r="B105" s="78">
        <v>32459.501</v>
      </c>
      <c r="C105" s="78">
        <v>25608.916</v>
      </c>
      <c r="D105" s="8">
        <f t="shared" si="6"/>
        <v>26.7507808608533</v>
      </c>
      <c r="E105" s="78">
        <v>125009.293</v>
      </c>
      <c r="F105" s="78">
        <v>116388.79</v>
      </c>
      <c r="G105" s="8">
        <f t="shared" si="7"/>
        <v>7.406643715429993</v>
      </c>
      <c r="H105" s="78">
        <v>9.31</v>
      </c>
      <c r="I105" s="78">
        <v>16.12</v>
      </c>
      <c r="J105" s="8">
        <f t="shared" si="8"/>
        <v>-42.24565756823821</v>
      </c>
      <c r="K105" s="78">
        <f t="shared" si="9"/>
        <v>157478.104</v>
      </c>
      <c r="L105" s="78">
        <f t="shared" si="10"/>
        <v>142013.826</v>
      </c>
      <c r="M105" s="38">
        <f t="shared" si="11"/>
        <v>10.889276372287858</v>
      </c>
    </row>
    <row r="106" spans="1:13" s="5" customFormat="1" ht="15">
      <c r="A106" s="39" t="s">
        <v>182</v>
      </c>
      <c r="B106" s="80">
        <v>0</v>
      </c>
      <c r="C106" s="80">
        <v>0</v>
      </c>
      <c r="D106" s="9" t="str">
        <f t="shared" si="6"/>
        <v>-</v>
      </c>
      <c r="E106" s="80">
        <v>0.024</v>
      </c>
      <c r="F106" s="80">
        <v>0</v>
      </c>
      <c r="G106" s="9" t="str">
        <f t="shared" si="7"/>
        <v>-</v>
      </c>
      <c r="H106" s="80">
        <v>0</v>
      </c>
      <c r="I106" s="80">
        <v>0</v>
      </c>
      <c r="J106" s="9" t="str">
        <f t="shared" si="8"/>
        <v>-</v>
      </c>
      <c r="K106" s="80">
        <f t="shared" si="9"/>
        <v>0.024</v>
      </c>
      <c r="L106" s="80">
        <f t="shared" si="10"/>
        <v>0</v>
      </c>
      <c r="M106" s="36" t="str">
        <f t="shared" si="11"/>
        <v>-</v>
      </c>
    </row>
    <row r="107" spans="1:13" s="5" customFormat="1" ht="15">
      <c r="A107" s="37" t="s">
        <v>132</v>
      </c>
      <c r="B107" s="78">
        <v>0</v>
      </c>
      <c r="C107" s="78">
        <v>0</v>
      </c>
      <c r="D107" s="8" t="str">
        <f t="shared" si="6"/>
        <v>-</v>
      </c>
      <c r="E107" s="78">
        <v>0</v>
      </c>
      <c r="F107" s="78">
        <v>0</v>
      </c>
      <c r="G107" s="8" t="str">
        <f t="shared" si="7"/>
        <v>-</v>
      </c>
      <c r="H107" s="78">
        <v>0</v>
      </c>
      <c r="I107" s="78">
        <v>0</v>
      </c>
      <c r="J107" s="8" t="str">
        <f t="shared" si="8"/>
        <v>-</v>
      </c>
      <c r="K107" s="78">
        <f t="shared" si="9"/>
        <v>0</v>
      </c>
      <c r="L107" s="78">
        <f t="shared" si="10"/>
        <v>0</v>
      </c>
      <c r="M107" s="38" t="str">
        <f t="shared" si="11"/>
        <v>-</v>
      </c>
    </row>
    <row r="108" spans="1:13" s="5" customFormat="1" ht="15">
      <c r="A108" s="39" t="s">
        <v>174</v>
      </c>
      <c r="B108" s="80">
        <v>0</v>
      </c>
      <c r="C108" s="80">
        <v>0</v>
      </c>
      <c r="D108" s="9" t="str">
        <f t="shared" si="6"/>
        <v>-</v>
      </c>
      <c r="E108" s="80">
        <v>0</v>
      </c>
      <c r="F108" s="80">
        <v>0</v>
      </c>
      <c r="G108" s="9" t="str">
        <f t="shared" si="7"/>
        <v>-</v>
      </c>
      <c r="H108" s="80">
        <v>0</v>
      </c>
      <c r="I108" s="80">
        <v>0</v>
      </c>
      <c r="J108" s="9" t="str">
        <f t="shared" si="8"/>
        <v>-</v>
      </c>
      <c r="K108" s="80">
        <f t="shared" si="9"/>
        <v>0</v>
      </c>
      <c r="L108" s="80">
        <f t="shared" si="10"/>
        <v>0</v>
      </c>
      <c r="M108" s="36" t="str">
        <f t="shared" si="11"/>
        <v>-</v>
      </c>
    </row>
    <row r="109" spans="1:13" s="5" customFormat="1" ht="15">
      <c r="A109" s="40" t="s">
        <v>58</v>
      </c>
      <c r="B109" s="78">
        <v>0</v>
      </c>
      <c r="C109" s="78">
        <v>0</v>
      </c>
      <c r="D109" s="8" t="str">
        <f t="shared" si="6"/>
        <v>-</v>
      </c>
      <c r="E109" s="78">
        <v>26.47</v>
      </c>
      <c r="F109" s="78">
        <v>0</v>
      </c>
      <c r="G109" s="8" t="str">
        <f t="shared" si="7"/>
        <v>-</v>
      </c>
      <c r="H109" s="78">
        <v>0</v>
      </c>
      <c r="I109" s="78">
        <v>0</v>
      </c>
      <c r="J109" s="8" t="str">
        <f t="shared" si="8"/>
        <v>-</v>
      </c>
      <c r="K109" s="78">
        <f t="shared" si="9"/>
        <v>26.47</v>
      </c>
      <c r="L109" s="78">
        <f t="shared" si="10"/>
        <v>0</v>
      </c>
      <c r="M109" s="38" t="str">
        <f t="shared" si="11"/>
        <v>-</v>
      </c>
    </row>
    <row r="110" spans="1:13" s="5" customFormat="1" ht="15">
      <c r="A110" s="35" t="s">
        <v>144</v>
      </c>
      <c r="B110" s="80">
        <v>0</v>
      </c>
      <c r="C110" s="80">
        <v>0</v>
      </c>
      <c r="D110" s="9" t="str">
        <f t="shared" si="6"/>
        <v>-</v>
      </c>
      <c r="E110" s="80">
        <v>187.008</v>
      </c>
      <c r="F110" s="80">
        <v>240.491</v>
      </c>
      <c r="G110" s="9">
        <f t="shared" si="7"/>
        <v>-22.239085870157304</v>
      </c>
      <c r="H110" s="80">
        <v>0</v>
      </c>
      <c r="I110" s="80">
        <v>0</v>
      </c>
      <c r="J110" s="9" t="str">
        <f t="shared" si="8"/>
        <v>-</v>
      </c>
      <c r="K110" s="80">
        <f t="shared" si="9"/>
        <v>187.008</v>
      </c>
      <c r="L110" s="80">
        <f t="shared" si="10"/>
        <v>240.491</v>
      </c>
      <c r="M110" s="36">
        <f t="shared" si="11"/>
        <v>-22.239085870157304</v>
      </c>
    </row>
    <row r="111" spans="1:13" s="5" customFormat="1" ht="15">
      <c r="A111" s="40" t="s">
        <v>138</v>
      </c>
      <c r="B111" s="78">
        <v>0</v>
      </c>
      <c r="C111" s="78">
        <v>0</v>
      </c>
      <c r="D111" s="8" t="str">
        <f t="shared" si="6"/>
        <v>-</v>
      </c>
      <c r="E111" s="78">
        <v>20.274</v>
      </c>
      <c r="F111" s="78">
        <v>65.948</v>
      </c>
      <c r="G111" s="8">
        <f t="shared" si="7"/>
        <v>-69.25759689452296</v>
      </c>
      <c r="H111" s="78">
        <v>0</v>
      </c>
      <c r="I111" s="78">
        <v>0</v>
      </c>
      <c r="J111" s="8" t="str">
        <f t="shared" si="8"/>
        <v>-</v>
      </c>
      <c r="K111" s="78">
        <f t="shared" si="9"/>
        <v>20.274</v>
      </c>
      <c r="L111" s="78">
        <f t="shared" si="10"/>
        <v>65.948</v>
      </c>
      <c r="M111" s="38">
        <f t="shared" si="11"/>
        <v>-69.25759689452296</v>
      </c>
    </row>
    <row r="112" spans="1:13" s="5" customFormat="1" ht="15">
      <c r="A112" s="35" t="s">
        <v>177</v>
      </c>
      <c r="B112" s="80">
        <v>0</v>
      </c>
      <c r="C112" s="80">
        <v>0</v>
      </c>
      <c r="D112" s="9" t="str">
        <f t="shared" si="6"/>
        <v>-</v>
      </c>
      <c r="E112" s="80">
        <v>0</v>
      </c>
      <c r="F112" s="80">
        <v>0</v>
      </c>
      <c r="G112" s="9" t="str">
        <f t="shared" si="7"/>
        <v>-</v>
      </c>
      <c r="H112" s="80">
        <v>0</v>
      </c>
      <c r="I112" s="80">
        <v>0</v>
      </c>
      <c r="J112" s="9" t="str">
        <f t="shared" si="8"/>
        <v>-</v>
      </c>
      <c r="K112" s="80">
        <f t="shared" si="9"/>
        <v>0</v>
      </c>
      <c r="L112" s="80">
        <f t="shared" si="10"/>
        <v>0</v>
      </c>
      <c r="M112" s="36" t="str">
        <f t="shared" si="11"/>
        <v>-</v>
      </c>
    </row>
    <row r="113" spans="1:13" s="5" customFormat="1" ht="15">
      <c r="A113" s="40" t="s">
        <v>97</v>
      </c>
      <c r="B113" s="78">
        <v>0</v>
      </c>
      <c r="C113" s="78">
        <v>0</v>
      </c>
      <c r="D113" s="8" t="str">
        <f t="shared" si="6"/>
        <v>-</v>
      </c>
      <c r="E113" s="78">
        <v>0</v>
      </c>
      <c r="F113" s="78">
        <v>0</v>
      </c>
      <c r="G113" s="8" t="str">
        <f t="shared" si="7"/>
        <v>-</v>
      </c>
      <c r="H113" s="78">
        <v>0</v>
      </c>
      <c r="I113" s="78">
        <v>0</v>
      </c>
      <c r="J113" s="8" t="str">
        <f t="shared" si="8"/>
        <v>-</v>
      </c>
      <c r="K113" s="78">
        <f t="shared" si="9"/>
        <v>0</v>
      </c>
      <c r="L113" s="78">
        <f t="shared" si="10"/>
        <v>0</v>
      </c>
      <c r="M113" s="38" t="str">
        <f t="shared" si="11"/>
        <v>-</v>
      </c>
    </row>
    <row r="114" spans="1:13" s="5" customFormat="1" ht="15">
      <c r="A114" s="35" t="s">
        <v>90</v>
      </c>
      <c r="B114" s="80">
        <v>0</v>
      </c>
      <c r="C114" s="80">
        <v>0</v>
      </c>
      <c r="D114" s="9" t="str">
        <f t="shared" si="6"/>
        <v>-</v>
      </c>
      <c r="E114" s="80">
        <v>0</v>
      </c>
      <c r="F114" s="80">
        <v>0</v>
      </c>
      <c r="G114" s="9" t="str">
        <f t="shared" si="7"/>
        <v>-</v>
      </c>
      <c r="H114" s="80">
        <v>0</v>
      </c>
      <c r="I114" s="80">
        <v>0</v>
      </c>
      <c r="J114" s="9" t="str">
        <f t="shared" si="8"/>
        <v>-</v>
      </c>
      <c r="K114" s="80">
        <f t="shared" si="9"/>
        <v>0</v>
      </c>
      <c r="L114" s="80">
        <f t="shared" si="10"/>
        <v>0</v>
      </c>
      <c r="M114" s="36" t="str">
        <f t="shared" si="11"/>
        <v>-</v>
      </c>
    </row>
    <row r="115" spans="1:13" s="5" customFormat="1" ht="15">
      <c r="A115" s="40" t="s">
        <v>87</v>
      </c>
      <c r="B115" s="78">
        <v>0</v>
      </c>
      <c r="C115" s="78">
        <v>0</v>
      </c>
      <c r="D115" s="8" t="str">
        <f t="shared" si="6"/>
        <v>-</v>
      </c>
      <c r="E115" s="78">
        <v>0</v>
      </c>
      <c r="F115" s="78">
        <v>0</v>
      </c>
      <c r="G115" s="8" t="str">
        <f t="shared" si="7"/>
        <v>-</v>
      </c>
      <c r="H115" s="78">
        <v>0</v>
      </c>
      <c r="I115" s="78">
        <v>0</v>
      </c>
      <c r="J115" s="8" t="str">
        <f t="shared" si="8"/>
        <v>-</v>
      </c>
      <c r="K115" s="78">
        <f t="shared" si="9"/>
        <v>0</v>
      </c>
      <c r="L115" s="78">
        <f t="shared" si="10"/>
        <v>0</v>
      </c>
      <c r="M115" s="38" t="str">
        <f t="shared" si="11"/>
        <v>-</v>
      </c>
    </row>
    <row r="116" spans="1:13" s="5" customFormat="1" ht="15">
      <c r="A116" s="35" t="s">
        <v>133</v>
      </c>
      <c r="B116" s="80">
        <v>0</v>
      </c>
      <c r="C116" s="80">
        <v>0</v>
      </c>
      <c r="D116" s="9" t="str">
        <f t="shared" si="6"/>
        <v>-</v>
      </c>
      <c r="E116" s="80">
        <v>13.01</v>
      </c>
      <c r="F116" s="80">
        <v>0</v>
      </c>
      <c r="G116" s="9" t="str">
        <f t="shared" si="7"/>
        <v>-</v>
      </c>
      <c r="H116" s="80">
        <v>0</v>
      </c>
      <c r="I116" s="80">
        <v>0</v>
      </c>
      <c r="J116" s="9" t="str">
        <f t="shared" si="8"/>
        <v>-</v>
      </c>
      <c r="K116" s="80">
        <f t="shared" si="9"/>
        <v>13.01</v>
      </c>
      <c r="L116" s="80">
        <f t="shared" si="10"/>
        <v>0</v>
      </c>
      <c r="M116" s="36" t="str">
        <f t="shared" si="11"/>
        <v>-</v>
      </c>
    </row>
    <row r="117" spans="1:13" s="5" customFormat="1" ht="15">
      <c r="A117" s="40" t="s">
        <v>80</v>
      </c>
      <c r="B117" s="78">
        <v>45.877</v>
      </c>
      <c r="C117" s="78">
        <v>50.586</v>
      </c>
      <c r="D117" s="8">
        <f t="shared" si="6"/>
        <v>-9.308899695567936</v>
      </c>
      <c r="E117" s="78">
        <v>0</v>
      </c>
      <c r="F117" s="78">
        <v>0</v>
      </c>
      <c r="G117" s="8" t="str">
        <f t="shared" si="7"/>
        <v>-</v>
      </c>
      <c r="H117" s="78">
        <v>0</v>
      </c>
      <c r="I117" s="78">
        <v>0</v>
      </c>
      <c r="J117" s="8" t="str">
        <f t="shared" si="8"/>
        <v>-</v>
      </c>
      <c r="K117" s="78">
        <f t="shared" si="9"/>
        <v>45.877</v>
      </c>
      <c r="L117" s="78">
        <f t="shared" si="10"/>
        <v>50.586</v>
      </c>
      <c r="M117" s="38">
        <f t="shared" si="11"/>
        <v>-9.308899695567936</v>
      </c>
    </row>
    <row r="118" spans="1:13" s="5" customFormat="1" ht="15">
      <c r="A118" s="35" t="s">
        <v>187</v>
      </c>
      <c r="B118" s="80">
        <v>0</v>
      </c>
      <c r="C118" s="80">
        <v>24.952</v>
      </c>
      <c r="D118" s="9">
        <f t="shared" si="6"/>
        <v>-100</v>
      </c>
      <c r="E118" s="80">
        <v>0</v>
      </c>
      <c r="F118" s="80">
        <v>0</v>
      </c>
      <c r="G118" s="9" t="str">
        <f t="shared" si="7"/>
        <v>-</v>
      </c>
      <c r="H118" s="80">
        <v>0</v>
      </c>
      <c r="I118" s="80">
        <v>0</v>
      </c>
      <c r="J118" s="9" t="str">
        <f t="shared" si="8"/>
        <v>-</v>
      </c>
      <c r="K118" s="80">
        <f t="shared" si="9"/>
        <v>0</v>
      </c>
      <c r="L118" s="80">
        <f t="shared" si="10"/>
        <v>24.952</v>
      </c>
      <c r="M118" s="36">
        <f t="shared" si="11"/>
        <v>-100</v>
      </c>
    </row>
    <row r="119" spans="1:13" s="5" customFormat="1" ht="15">
      <c r="A119" s="40" t="s">
        <v>59</v>
      </c>
      <c r="B119" s="78">
        <v>0</v>
      </c>
      <c r="C119" s="78">
        <v>0</v>
      </c>
      <c r="D119" s="8" t="str">
        <f t="shared" si="6"/>
        <v>-</v>
      </c>
      <c r="E119" s="78">
        <v>226.84</v>
      </c>
      <c r="F119" s="78">
        <v>243.079</v>
      </c>
      <c r="G119" s="8">
        <f t="shared" si="7"/>
        <v>-6.680544185223736</v>
      </c>
      <c r="H119" s="78">
        <v>0</v>
      </c>
      <c r="I119" s="78">
        <v>0</v>
      </c>
      <c r="J119" s="8" t="str">
        <f t="shared" si="8"/>
        <v>-</v>
      </c>
      <c r="K119" s="78">
        <f t="shared" si="9"/>
        <v>226.84</v>
      </c>
      <c r="L119" s="78">
        <f t="shared" si="10"/>
        <v>243.079</v>
      </c>
      <c r="M119" s="38">
        <f t="shared" si="11"/>
        <v>-6.680544185223736</v>
      </c>
    </row>
    <row r="120" spans="1:13" s="5" customFormat="1" ht="15">
      <c r="A120" s="35" t="s">
        <v>201</v>
      </c>
      <c r="B120" s="80">
        <v>0</v>
      </c>
      <c r="C120" s="80">
        <v>0</v>
      </c>
      <c r="D120" s="9" t="str">
        <f t="shared" si="6"/>
        <v>-</v>
      </c>
      <c r="E120" s="80">
        <v>3.011</v>
      </c>
      <c r="F120" s="80">
        <v>0</v>
      </c>
      <c r="G120" s="9" t="str">
        <f t="shared" si="7"/>
        <v>-</v>
      </c>
      <c r="H120" s="80">
        <v>0</v>
      </c>
      <c r="I120" s="80">
        <v>0</v>
      </c>
      <c r="J120" s="9" t="str">
        <f t="shared" si="8"/>
        <v>-</v>
      </c>
      <c r="K120" s="80">
        <f t="shared" si="9"/>
        <v>3.011</v>
      </c>
      <c r="L120" s="80">
        <f t="shared" si="10"/>
        <v>0</v>
      </c>
      <c r="M120" s="36" t="str">
        <f t="shared" si="11"/>
        <v>-</v>
      </c>
    </row>
    <row r="121" spans="1:13" s="5" customFormat="1" ht="15">
      <c r="A121" s="40" t="s">
        <v>63</v>
      </c>
      <c r="B121" s="78">
        <v>9657.094</v>
      </c>
      <c r="C121" s="78">
        <v>17085.59</v>
      </c>
      <c r="D121" s="8">
        <f t="shared" si="6"/>
        <v>-43.478135668712646</v>
      </c>
      <c r="E121" s="78">
        <v>15915.492</v>
      </c>
      <c r="F121" s="78">
        <v>12313.442</v>
      </c>
      <c r="G121" s="8">
        <f t="shared" si="7"/>
        <v>29.25299034989568</v>
      </c>
      <c r="H121" s="78">
        <v>0</v>
      </c>
      <c r="I121" s="78">
        <v>0</v>
      </c>
      <c r="J121" s="8" t="str">
        <f t="shared" si="8"/>
        <v>-</v>
      </c>
      <c r="K121" s="78">
        <f t="shared" si="9"/>
        <v>25572.586</v>
      </c>
      <c r="L121" s="78">
        <f t="shared" si="10"/>
        <v>29399.032</v>
      </c>
      <c r="M121" s="38">
        <f t="shared" si="11"/>
        <v>-13.015550988209407</v>
      </c>
    </row>
    <row r="122" spans="1:13" s="5" customFormat="1" ht="15">
      <c r="A122" s="35" t="s">
        <v>60</v>
      </c>
      <c r="B122" s="80">
        <v>0</v>
      </c>
      <c r="C122" s="80">
        <v>0</v>
      </c>
      <c r="D122" s="9" t="str">
        <f t="shared" si="6"/>
        <v>-</v>
      </c>
      <c r="E122" s="80">
        <v>6290.646</v>
      </c>
      <c r="F122" s="80">
        <v>6516.9</v>
      </c>
      <c r="G122" s="9">
        <f t="shared" si="7"/>
        <v>-3.4718040786263393</v>
      </c>
      <c r="H122" s="80">
        <v>0</v>
      </c>
      <c r="I122" s="80">
        <v>2.374</v>
      </c>
      <c r="J122" s="9">
        <f t="shared" si="8"/>
        <v>-100</v>
      </c>
      <c r="K122" s="80">
        <f t="shared" si="9"/>
        <v>6290.646</v>
      </c>
      <c r="L122" s="80">
        <f t="shared" si="10"/>
        <v>6519.273999999999</v>
      </c>
      <c r="M122" s="36">
        <f t="shared" si="11"/>
        <v>-3.5069549155320012</v>
      </c>
    </row>
    <row r="123" spans="1:13" s="5" customFormat="1" ht="15">
      <c r="A123" s="40" t="s">
        <v>61</v>
      </c>
      <c r="B123" s="78">
        <v>0</v>
      </c>
      <c r="C123" s="78">
        <v>0</v>
      </c>
      <c r="D123" s="8" t="str">
        <f t="shared" si="6"/>
        <v>-</v>
      </c>
      <c r="E123" s="78">
        <v>0</v>
      </c>
      <c r="F123" s="78">
        <v>25.497</v>
      </c>
      <c r="G123" s="8">
        <f t="shared" si="7"/>
        <v>-100</v>
      </c>
      <c r="H123" s="78">
        <v>0</v>
      </c>
      <c r="I123" s="78">
        <v>0</v>
      </c>
      <c r="J123" s="8" t="str">
        <f t="shared" si="8"/>
        <v>-</v>
      </c>
      <c r="K123" s="78">
        <f t="shared" si="9"/>
        <v>0</v>
      </c>
      <c r="L123" s="78">
        <f t="shared" si="10"/>
        <v>25.497</v>
      </c>
      <c r="M123" s="38">
        <f t="shared" si="11"/>
        <v>-100</v>
      </c>
    </row>
    <row r="124" spans="1:13" s="5" customFormat="1" ht="15">
      <c r="A124" s="35" t="s">
        <v>84</v>
      </c>
      <c r="B124" s="80">
        <v>0</v>
      </c>
      <c r="C124" s="80">
        <v>0</v>
      </c>
      <c r="D124" s="9" t="str">
        <f t="shared" si="6"/>
        <v>-</v>
      </c>
      <c r="E124" s="80">
        <v>0</v>
      </c>
      <c r="F124" s="80">
        <v>0</v>
      </c>
      <c r="G124" s="9" t="str">
        <f t="shared" si="7"/>
        <v>-</v>
      </c>
      <c r="H124" s="80">
        <v>0</v>
      </c>
      <c r="I124" s="80">
        <v>0</v>
      </c>
      <c r="J124" s="9" t="str">
        <f t="shared" si="8"/>
        <v>-</v>
      </c>
      <c r="K124" s="80">
        <f t="shared" si="9"/>
        <v>0</v>
      </c>
      <c r="L124" s="80">
        <f t="shared" si="10"/>
        <v>0</v>
      </c>
      <c r="M124" s="36" t="str">
        <f t="shared" si="11"/>
        <v>-</v>
      </c>
    </row>
    <row r="125" spans="1:13" s="5" customFormat="1" ht="15">
      <c r="A125" s="40" t="s">
        <v>178</v>
      </c>
      <c r="B125" s="78">
        <v>0</v>
      </c>
      <c r="C125" s="78">
        <v>0</v>
      </c>
      <c r="D125" s="8" t="str">
        <f t="shared" si="6"/>
        <v>-</v>
      </c>
      <c r="E125" s="78">
        <v>150.124</v>
      </c>
      <c r="F125" s="78">
        <v>64.888</v>
      </c>
      <c r="G125" s="8">
        <f t="shared" si="7"/>
        <v>131.35864874861295</v>
      </c>
      <c r="H125" s="78">
        <v>29.8</v>
      </c>
      <c r="I125" s="78">
        <v>0</v>
      </c>
      <c r="J125" s="8" t="str">
        <f t="shared" si="8"/>
        <v>-</v>
      </c>
      <c r="K125" s="78">
        <f t="shared" si="9"/>
        <v>179.924</v>
      </c>
      <c r="L125" s="78">
        <f t="shared" si="10"/>
        <v>64.888</v>
      </c>
      <c r="M125" s="38">
        <f t="shared" si="11"/>
        <v>177.28393539637528</v>
      </c>
    </row>
    <row r="126" spans="1:13" s="5" customFormat="1" ht="15">
      <c r="A126" s="35" t="s">
        <v>93</v>
      </c>
      <c r="B126" s="80">
        <v>0</v>
      </c>
      <c r="C126" s="80">
        <v>0</v>
      </c>
      <c r="D126" s="9" t="str">
        <f t="shared" si="6"/>
        <v>-</v>
      </c>
      <c r="E126" s="80">
        <v>22.68</v>
      </c>
      <c r="F126" s="80">
        <v>13</v>
      </c>
      <c r="G126" s="9">
        <f t="shared" si="7"/>
        <v>74.46153846153847</v>
      </c>
      <c r="H126" s="80">
        <v>0</v>
      </c>
      <c r="I126" s="80">
        <v>0</v>
      </c>
      <c r="J126" s="9" t="str">
        <f t="shared" si="8"/>
        <v>-</v>
      </c>
      <c r="K126" s="80">
        <f t="shared" si="9"/>
        <v>22.68</v>
      </c>
      <c r="L126" s="80">
        <f t="shared" si="10"/>
        <v>13</v>
      </c>
      <c r="M126" s="36">
        <f t="shared" si="11"/>
        <v>74.46153846153847</v>
      </c>
    </row>
    <row r="127" spans="1:13" s="5" customFormat="1" ht="15">
      <c r="A127" s="40" t="s">
        <v>86</v>
      </c>
      <c r="B127" s="78">
        <v>0</v>
      </c>
      <c r="C127" s="78">
        <v>0</v>
      </c>
      <c r="D127" s="8" t="str">
        <f t="shared" si="6"/>
        <v>-</v>
      </c>
      <c r="E127" s="78">
        <v>0</v>
      </c>
      <c r="F127" s="78">
        <v>0</v>
      </c>
      <c r="G127" s="8" t="str">
        <f t="shared" si="7"/>
        <v>-</v>
      </c>
      <c r="H127" s="78">
        <v>0</v>
      </c>
      <c r="I127" s="78">
        <v>0</v>
      </c>
      <c r="J127" s="8" t="str">
        <f t="shared" si="8"/>
        <v>-</v>
      </c>
      <c r="K127" s="78">
        <f t="shared" si="9"/>
        <v>0</v>
      </c>
      <c r="L127" s="78">
        <f t="shared" si="10"/>
        <v>0</v>
      </c>
      <c r="M127" s="38" t="str">
        <f t="shared" si="11"/>
        <v>-</v>
      </c>
    </row>
    <row r="128" spans="1:13" s="5" customFormat="1" ht="15">
      <c r="A128" s="35" t="s">
        <v>172</v>
      </c>
      <c r="B128" s="80">
        <v>0</v>
      </c>
      <c r="C128" s="80">
        <v>0</v>
      </c>
      <c r="D128" s="9" t="str">
        <f t="shared" si="6"/>
        <v>-</v>
      </c>
      <c r="E128" s="80">
        <v>0</v>
      </c>
      <c r="F128" s="80">
        <v>78.59</v>
      </c>
      <c r="G128" s="9">
        <f t="shared" si="7"/>
        <v>-100</v>
      </c>
      <c r="H128" s="80">
        <v>0</v>
      </c>
      <c r="I128" s="80">
        <v>0</v>
      </c>
      <c r="J128" s="9" t="str">
        <f t="shared" si="8"/>
        <v>-</v>
      </c>
      <c r="K128" s="80">
        <f t="shared" si="9"/>
        <v>0</v>
      </c>
      <c r="L128" s="80">
        <f t="shared" si="10"/>
        <v>78.59</v>
      </c>
      <c r="M128" s="36">
        <f t="shared" si="11"/>
        <v>-100</v>
      </c>
    </row>
    <row r="129" spans="1:13" s="5" customFormat="1" ht="15.75" thickBot="1">
      <c r="A129" s="161" t="s">
        <v>94</v>
      </c>
      <c r="B129" s="78">
        <v>0</v>
      </c>
      <c r="C129" s="78">
        <v>0</v>
      </c>
      <c r="D129" s="162" t="str">
        <f t="shared" si="6"/>
        <v>-</v>
      </c>
      <c r="E129" s="78">
        <v>0</v>
      </c>
      <c r="F129" s="78">
        <v>0</v>
      </c>
      <c r="G129" s="162" t="str">
        <f t="shared" si="7"/>
        <v>-</v>
      </c>
      <c r="H129" s="78">
        <v>0</v>
      </c>
      <c r="I129" s="78">
        <v>0</v>
      </c>
      <c r="J129" s="162" t="str">
        <f t="shared" si="8"/>
        <v>-</v>
      </c>
      <c r="K129" s="163">
        <f t="shared" si="9"/>
        <v>0</v>
      </c>
      <c r="L129" s="163">
        <f t="shared" si="10"/>
        <v>0</v>
      </c>
      <c r="M129" s="164" t="str">
        <f t="shared" si="11"/>
        <v>-</v>
      </c>
    </row>
    <row r="130" spans="1:15" ht="19.5" customHeight="1" thickBot="1">
      <c r="A130" s="130" t="s">
        <v>0</v>
      </c>
      <c r="B130" s="131">
        <f>SUM(B6:B129)</f>
        <v>44250.361</v>
      </c>
      <c r="C130" s="131">
        <f>SUM(C6:C129)</f>
        <v>45007.266</v>
      </c>
      <c r="D130" s="132">
        <f t="shared" si="6"/>
        <v>-1.681739566229164</v>
      </c>
      <c r="E130" s="131">
        <f>SUM(E6:E129)</f>
        <v>295233.7729999999</v>
      </c>
      <c r="F130" s="131">
        <f>SUM(F6:F129)</f>
        <v>278212.071</v>
      </c>
      <c r="G130" s="132">
        <f t="shared" si="7"/>
        <v>6.1182471122900814</v>
      </c>
      <c r="H130" s="131">
        <f>SUM(H6:H129)</f>
        <v>3102.021</v>
      </c>
      <c r="I130" s="131">
        <f>SUM(I6:I129)</f>
        <v>3573.501</v>
      </c>
      <c r="J130" s="132">
        <f t="shared" si="8"/>
        <v>-13.193783911072082</v>
      </c>
      <c r="K130" s="133">
        <f t="shared" si="9"/>
        <v>342586.1549999999</v>
      </c>
      <c r="L130" s="133">
        <f t="shared" si="10"/>
        <v>326792.838</v>
      </c>
      <c r="M130" s="134">
        <f t="shared" si="11"/>
        <v>4.832822254201275</v>
      </c>
      <c r="O130" s="83"/>
    </row>
  </sheetData>
  <sheetProtection/>
  <mergeCells count="8">
    <mergeCell ref="A1:A4"/>
    <mergeCell ref="B4:D4"/>
    <mergeCell ref="E4:G4"/>
    <mergeCell ref="K4:M4"/>
    <mergeCell ref="H4:J4"/>
    <mergeCell ref="B1:M1"/>
    <mergeCell ref="B2:M2"/>
    <mergeCell ref="B3:M3"/>
  </mergeCells>
  <printOptions horizontalCentered="1" verticalCentered="1"/>
  <pageMargins left="0.5905511811023623" right="0.5905511811023623" top="0.54" bottom="0.54" header="0.5118110236220472" footer="0.5118110236220472"/>
  <pageSetup horizontalDpi="300" verticalDpi="300" orientation="landscape" paperSize="9" scale="46" r:id="rId2"/>
  <rowBreaks count="1" manualBreakCount="1"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0"/>
  <sheetViews>
    <sheetView showGridLines="0" view="pageBreakPreview" zoomScale="60" zoomScaleNormal="68" zoomScalePageLayoutView="0" workbookViewId="0" topLeftCell="A91">
      <selection activeCell="K6" sqref="K6:K129"/>
    </sheetView>
  </sheetViews>
  <sheetFormatPr defaultColWidth="9.140625" defaultRowHeight="12.75"/>
  <cols>
    <col min="1" max="1" width="29.28125" style="0" customWidth="1"/>
    <col min="2" max="2" width="13.57421875" style="2" customWidth="1"/>
    <col min="3" max="3" width="11.7109375" style="2" customWidth="1"/>
    <col min="4" max="4" width="11.7109375" style="3" customWidth="1"/>
    <col min="5" max="6" width="14.421875" style="2" customWidth="1"/>
    <col min="7" max="7" width="11.7109375" style="3" customWidth="1"/>
    <col min="8" max="9" width="11.7109375" style="2" customWidth="1"/>
    <col min="10" max="10" width="11.7109375" style="3" customWidth="1"/>
    <col min="11" max="12" width="16.00390625" style="2" bestFit="1" customWidth="1"/>
    <col min="13" max="13" width="11.7109375" style="3" customWidth="1"/>
    <col min="14" max="14" width="9.140625" style="12" customWidth="1"/>
    <col min="15" max="15" width="12.57421875" style="12" bestFit="1" customWidth="1"/>
    <col min="16" max="17" width="9.140625" style="12" customWidth="1"/>
    <col min="18" max="18" width="9.421875" style="12" customWidth="1"/>
  </cols>
  <sheetData>
    <row r="1" spans="1:13" ht="18">
      <c r="A1" s="180"/>
      <c r="B1" s="188" t="s">
        <v>114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</row>
    <row r="2" spans="1:13" ht="18">
      <c r="A2" s="181"/>
      <c r="B2" s="191" t="s">
        <v>215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</row>
    <row r="3" spans="1:13" ht="18.75" thickBot="1">
      <c r="A3" s="181"/>
      <c r="B3" s="194" t="s">
        <v>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13" ht="15.75" thickBot="1">
      <c r="A4" s="182"/>
      <c r="B4" s="183" t="s">
        <v>9</v>
      </c>
      <c r="C4" s="184"/>
      <c r="D4" s="185"/>
      <c r="E4" s="183" t="s">
        <v>10</v>
      </c>
      <c r="F4" s="184"/>
      <c r="G4" s="186"/>
      <c r="H4" s="187" t="s">
        <v>91</v>
      </c>
      <c r="I4" s="187"/>
      <c r="J4" s="187"/>
      <c r="K4" s="183" t="s">
        <v>0</v>
      </c>
      <c r="L4" s="184"/>
      <c r="M4" s="186"/>
    </row>
    <row r="5" spans="1:13" ht="15">
      <c r="A5" s="31"/>
      <c r="B5" s="32">
        <v>2009</v>
      </c>
      <c r="C5" s="32">
        <v>2008</v>
      </c>
      <c r="D5" s="33" t="s">
        <v>4</v>
      </c>
      <c r="E5" s="32">
        <v>2009</v>
      </c>
      <c r="F5" s="32">
        <v>2008</v>
      </c>
      <c r="G5" s="33" t="s">
        <v>4</v>
      </c>
      <c r="H5" s="32">
        <v>2009</v>
      </c>
      <c r="I5" s="32">
        <v>2008</v>
      </c>
      <c r="J5" s="33" t="s">
        <v>4</v>
      </c>
      <c r="K5" s="32">
        <v>2009</v>
      </c>
      <c r="L5" s="32">
        <v>2008</v>
      </c>
      <c r="M5" s="34" t="s">
        <v>4</v>
      </c>
    </row>
    <row r="6" spans="1:13" ht="15">
      <c r="A6" s="35" t="s">
        <v>11</v>
      </c>
      <c r="B6" s="80">
        <v>0</v>
      </c>
      <c r="C6" s="80">
        <v>0</v>
      </c>
      <c r="D6" s="9" t="str">
        <f aca="true" t="shared" si="0" ref="D6:D37">IF(IF(C6=0,0,((B6-C6)*100)/C6)=0,"-",((B6-C6)*100)/C6)</f>
        <v>-</v>
      </c>
      <c r="E6" s="80">
        <v>6.144</v>
      </c>
      <c r="F6" s="80">
        <v>0</v>
      </c>
      <c r="G6" s="9" t="str">
        <f aca="true" t="shared" si="1" ref="G6:G37">IF(IF(F6=0,0,((E6-F6)*100)/F6)=0,"-",((E6-F6)*100)/F6)</f>
        <v>-</v>
      </c>
      <c r="H6" s="80">
        <v>0</v>
      </c>
      <c r="I6" s="80">
        <v>0</v>
      </c>
      <c r="J6" s="9" t="str">
        <f aca="true" t="shared" si="2" ref="J6:J37">IF(IF(I6=0,0,((H6-I6)*100)/I6)=0,"-",((H6-I6)*100)/I6)</f>
        <v>-</v>
      </c>
      <c r="K6" s="80">
        <f aca="true" t="shared" si="3" ref="K6:K37">B6+E6+H6</f>
        <v>6.144</v>
      </c>
      <c r="L6" s="80">
        <f aca="true" t="shared" si="4" ref="L6:L37">C6+F6+I6</f>
        <v>0</v>
      </c>
      <c r="M6" s="36" t="str">
        <f aca="true" t="shared" si="5" ref="M6:M37">IF(IF(L6=0,0,((K6-L6)*100)/L6)=0,"-",((K6-L6)*100)/L6)</f>
        <v>-</v>
      </c>
    </row>
    <row r="7" spans="1:18" s="5" customFormat="1" ht="15">
      <c r="A7" s="37" t="s">
        <v>12</v>
      </c>
      <c r="B7" s="78">
        <v>0</v>
      </c>
      <c r="C7" s="78">
        <v>0</v>
      </c>
      <c r="D7" s="8" t="str">
        <f t="shared" si="0"/>
        <v>-</v>
      </c>
      <c r="E7" s="78">
        <v>775.125</v>
      </c>
      <c r="F7" s="78">
        <v>263.89700000000016</v>
      </c>
      <c r="G7" s="8">
        <f t="shared" si="1"/>
        <v>193.7225508437002</v>
      </c>
      <c r="H7" s="78">
        <v>0</v>
      </c>
      <c r="I7" s="78">
        <v>0</v>
      </c>
      <c r="J7" s="8" t="str">
        <f t="shared" si="2"/>
        <v>-</v>
      </c>
      <c r="K7" s="78">
        <f t="shared" si="3"/>
        <v>775.125</v>
      </c>
      <c r="L7" s="78">
        <f t="shared" si="4"/>
        <v>263.89700000000016</v>
      </c>
      <c r="M7" s="38">
        <f t="shared" si="5"/>
        <v>193.7225508437002</v>
      </c>
      <c r="N7" s="12"/>
      <c r="O7" s="12"/>
      <c r="P7" s="12"/>
      <c r="Q7" s="12"/>
      <c r="R7" s="12"/>
    </row>
    <row r="8" spans="1:13" ht="15">
      <c r="A8" s="39" t="s">
        <v>13</v>
      </c>
      <c r="B8" s="80">
        <v>0</v>
      </c>
      <c r="C8" s="80">
        <v>0</v>
      </c>
      <c r="D8" s="9" t="str">
        <f t="shared" si="0"/>
        <v>-</v>
      </c>
      <c r="E8" s="80">
        <v>0</v>
      </c>
      <c r="F8" s="80">
        <v>0</v>
      </c>
      <c r="G8" s="9" t="str">
        <f t="shared" si="1"/>
        <v>-</v>
      </c>
      <c r="H8" s="80">
        <v>100</v>
      </c>
      <c r="I8" s="80">
        <v>56.35</v>
      </c>
      <c r="J8" s="9">
        <f t="shared" si="2"/>
        <v>77.4622892635315</v>
      </c>
      <c r="K8" s="80">
        <f t="shared" si="3"/>
        <v>100</v>
      </c>
      <c r="L8" s="80">
        <f t="shared" si="4"/>
        <v>56.35</v>
      </c>
      <c r="M8" s="36">
        <f t="shared" si="5"/>
        <v>77.4622892635315</v>
      </c>
    </row>
    <row r="9" spans="1:18" s="5" customFormat="1" ht="15">
      <c r="A9" s="37" t="s">
        <v>14</v>
      </c>
      <c r="B9" s="78">
        <v>25.989000000000004</v>
      </c>
      <c r="C9" s="78">
        <v>0</v>
      </c>
      <c r="D9" s="8" t="str">
        <f t="shared" si="0"/>
        <v>-</v>
      </c>
      <c r="E9" s="78">
        <v>1537.083999999999</v>
      </c>
      <c r="F9" s="78">
        <v>1668.0820000000003</v>
      </c>
      <c r="G9" s="8">
        <f t="shared" si="1"/>
        <v>-7.853211053173728</v>
      </c>
      <c r="H9" s="78">
        <v>3</v>
      </c>
      <c r="I9" s="78">
        <v>0</v>
      </c>
      <c r="J9" s="8" t="str">
        <f t="shared" si="2"/>
        <v>-</v>
      </c>
      <c r="K9" s="78">
        <f t="shared" si="3"/>
        <v>1566.072999999999</v>
      </c>
      <c r="L9" s="78">
        <f t="shared" si="4"/>
        <v>1668.0820000000003</v>
      </c>
      <c r="M9" s="38">
        <f t="shared" si="5"/>
        <v>-6.115346847457221</v>
      </c>
      <c r="N9" s="12"/>
      <c r="O9" s="12"/>
      <c r="P9" s="12"/>
      <c r="Q9" s="12"/>
      <c r="R9" s="12"/>
    </row>
    <row r="10" spans="1:13" ht="15">
      <c r="A10" s="35" t="s">
        <v>15</v>
      </c>
      <c r="B10" s="80">
        <v>0</v>
      </c>
      <c r="C10" s="80">
        <v>0</v>
      </c>
      <c r="D10" s="9" t="str">
        <f t="shared" si="0"/>
        <v>-</v>
      </c>
      <c r="E10" s="80">
        <v>0</v>
      </c>
      <c r="F10" s="80">
        <v>0</v>
      </c>
      <c r="G10" s="9" t="str">
        <f t="shared" si="1"/>
        <v>-</v>
      </c>
      <c r="H10" s="80">
        <v>0</v>
      </c>
      <c r="I10" s="80">
        <v>0</v>
      </c>
      <c r="J10" s="9" t="str">
        <f t="shared" si="2"/>
        <v>-</v>
      </c>
      <c r="K10" s="80">
        <f t="shared" si="3"/>
        <v>0</v>
      </c>
      <c r="L10" s="80">
        <f t="shared" si="4"/>
        <v>0</v>
      </c>
      <c r="M10" s="36" t="str">
        <f t="shared" si="5"/>
        <v>-</v>
      </c>
    </row>
    <row r="11" spans="1:18" s="5" customFormat="1" ht="15">
      <c r="A11" s="40" t="s">
        <v>73</v>
      </c>
      <c r="B11" s="78">
        <v>0</v>
      </c>
      <c r="C11" s="78">
        <v>0</v>
      </c>
      <c r="D11" s="8" t="str">
        <f t="shared" si="0"/>
        <v>-</v>
      </c>
      <c r="E11" s="78">
        <v>0</v>
      </c>
      <c r="F11" s="78">
        <v>3.2909999999999995</v>
      </c>
      <c r="G11" s="8">
        <f t="shared" si="1"/>
        <v>-100</v>
      </c>
      <c r="H11" s="78">
        <v>0</v>
      </c>
      <c r="I11" s="78">
        <v>0</v>
      </c>
      <c r="J11" s="8" t="str">
        <f t="shared" si="2"/>
        <v>-</v>
      </c>
      <c r="K11" s="78">
        <f t="shared" si="3"/>
        <v>0</v>
      </c>
      <c r="L11" s="78">
        <f t="shared" si="4"/>
        <v>3.2909999999999995</v>
      </c>
      <c r="M11" s="38">
        <f t="shared" si="5"/>
        <v>-100</v>
      </c>
      <c r="N11" s="12"/>
      <c r="O11" s="12"/>
      <c r="P11" s="12"/>
      <c r="Q11" s="12"/>
      <c r="R11" s="12"/>
    </row>
    <row r="12" spans="1:13" ht="15">
      <c r="A12" s="39" t="s">
        <v>16</v>
      </c>
      <c r="B12" s="80">
        <v>0</v>
      </c>
      <c r="C12" s="80">
        <v>0</v>
      </c>
      <c r="D12" s="9" t="str">
        <f t="shared" si="0"/>
        <v>-</v>
      </c>
      <c r="E12" s="80">
        <v>108.94399999999996</v>
      </c>
      <c r="F12" s="80">
        <v>67.75400000000002</v>
      </c>
      <c r="G12" s="9">
        <f t="shared" si="1"/>
        <v>60.793458688785805</v>
      </c>
      <c r="H12" s="80">
        <v>0</v>
      </c>
      <c r="I12" s="80">
        <v>0</v>
      </c>
      <c r="J12" s="9" t="str">
        <f t="shared" si="2"/>
        <v>-</v>
      </c>
      <c r="K12" s="80">
        <f t="shared" si="3"/>
        <v>108.94399999999996</v>
      </c>
      <c r="L12" s="80">
        <f t="shared" si="4"/>
        <v>67.75400000000002</v>
      </c>
      <c r="M12" s="36">
        <f t="shared" si="5"/>
        <v>60.793458688785805</v>
      </c>
    </row>
    <row r="13" spans="1:18" s="5" customFormat="1" ht="15">
      <c r="A13" s="37" t="s">
        <v>72</v>
      </c>
      <c r="B13" s="78">
        <v>0</v>
      </c>
      <c r="C13" s="78">
        <v>0</v>
      </c>
      <c r="D13" s="8" t="str">
        <f t="shared" si="0"/>
        <v>-</v>
      </c>
      <c r="E13" s="78">
        <v>0</v>
      </c>
      <c r="F13" s="78">
        <v>0</v>
      </c>
      <c r="G13" s="8" t="str">
        <f t="shared" si="1"/>
        <v>-</v>
      </c>
      <c r="H13" s="78">
        <v>0</v>
      </c>
      <c r="I13" s="78">
        <v>0</v>
      </c>
      <c r="J13" s="8" t="str">
        <f t="shared" si="2"/>
        <v>-</v>
      </c>
      <c r="K13" s="78">
        <f t="shared" si="3"/>
        <v>0</v>
      </c>
      <c r="L13" s="78">
        <f t="shared" si="4"/>
        <v>0</v>
      </c>
      <c r="M13" s="38" t="str">
        <f t="shared" si="5"/>
        <v>-</v>
      </c>
      <c r="N13" s="12"/>
      <c r="O13" s="12"/>
      <c r="P13" s="12"/>
      <c r="Q13" s="12"/>
      <c r="R13" s="12"/>
    </row>
    <row r="14" spans="1:13" ht="15">
      <c r="A14" s="39" t="s">
        <v>17</v>
      </c>
      <c r="B14" s="80">
        <v>0</v>
      </c>
      <c r="C14" s="80">
        <v>0</v>
      </c>
      <c r="D14" s="9" t="str">
        <f t="shared" si="0"/>
        <v>-</v>
      </c>
      <c r="E14" s="80">
        <v>1729.8359999999993</v>
      </c>
      <c r="F14" s="80">
        <v>2230.987000000001</v>
      </c>
      <c r="G14" s="9">
        <f t="shared" si="1"/>
        <v>-22.46319678241072</v>
      </c>
      <c r="H14" s="80">
        <v>2.1670000000000003</v>
      </c>
      <c r="I14" s="80">
        <v>4.436</v>
      </c>
      <c r="J14" s="9">
        <f t="shared" si="2"/>
        <v>-51.149684400360684</v>
      </c>
      <c r="K14" s="80">
        <f t="shared" si="3"/>
        <v>1732.0029999999992</v>
      </c>
      <c r="L14" s="80">
        <f t="shared" si="4"/>
        <v>2235.423000000001</v>
      </c>
      <c r="M14" s="36">
        <f t="shared" si="5"/>
        <v>-22.52012258977391</v>
      </c>
    </row>
    <row r="15" spans="1:18" s="5" customFormat="1" ht="15">
      <c r="A15" s="37" t="s">
        <v>18</v>
      </c>
      <c r="B15" s="78">
        <v>0</v>
      </c>
      <c r="C15" s="78">
        <v>48.755</v>
      </c>
      <c r="D15" s="8">
        <f t="shared" si="0"/>
        <v>-100</v>
      </c>
      <c r="E15" s="78">
        <v>101.06799999999998</v>
      </c>
      <c r="F15" s="78">
        <v>362.15800000000013</v>
      </c>
      <c r="G15" s="8">
        <f t="shared" si="1"/>
        <v>-72.09284345506659</v>
      </c>
      <c r="H15" s="78">
        <v>0</v>
      </c>
      <c r="I15" s="78">
        <v>0</v>
      </c>
      <c r="J15" s="8" t="str">
        <f t="shared" si="2"/>
        <v>-</v>
      </c>
      <c r="K15" s="78">
        <f t="shared" si="3"/>
        <v>101.06799999999998</v>
      </c>
      <c r="L15" s="78">
        <f t="shared" si="4"/>
        <v>410.9130000000001</v>
      </c>
      <c r="M15" s="38">
        <f t="shared" si="5"/>
        <v>-75.40403929785624</v>
      </c>
      <c r="N15" s="12"/>
      <c r="O15" s="12"/>
      <c r="P15" s="12"/>
      <c r="Q15" s="12"/>
      <c r="R15" s="12"/>
    </row>
    <row r="16" spans="1:13" ht="15">
      <c r="A16" s="39" t="s">
        <v>65</v>
      </c>
      <c r="B16" s="80">
        <v>0</v>
      </c>
      <c r="C16" s="80">
        <v>0</v>
      </c>
      <c r="D16" s="9" t="str">
        <f t="shared" si="0"/>
        <v>-</v>
      </c>
      <c r="E16" s="80">
        <v>0</v>
      </c>
      <c r="F16" s="80">
        <v>0</v>
      </c>
      <c r="G16" s="9" t="str">
        <f t="shared" si="1"/>
        <v>-</v>
      </c>
      <c r="H16" s="80">
        <v>0</v>
      </c>
      <c r="I16" s="80">
        <v>0</v>
      </c>
      <c r="J16" s="9" t="str">
        <f t="shared" si="2"/>
        <v>-</v>
      </c>
      <c r="K16" s="80">
        <f t="shared" si="3"/>
        <v>0</v>
      </c>
      <c r="L16" s="80">
        <f t="shared" si="4"/>
        <v>0</v>
      </c>
      <c r="M16" s="36" t="str">
        <f t="shared" si="5"/>
        <v>-</v>
      </c>
    </row>
    <row r="17" spans="1:18" s="5" customFormat="1" ht="15">
      <c r="A17" s="37" t="s">
        <v>109</v>
      </c>
      <c r="B17" s="78">
        <v>0</v>
      </c>
      <c r="C17" s="78">
        <v>0</v>
      </c>
      <c r="D17" s="8" t="str">
        <f t="shared" si="0"/>
        <v>-</v>
      </c>
      <c r="E17" s="78">
        <v>0</v>
      </c>
      <c r="F17" s="78">
        <v>0</v>
      </c>
      <c r="G17" s="8" t="str">
        <f t="shared" si="1"/>
        <v>-</v>
      </c>
      <c r="H17" s="78">
        <v>0</v>
      </c>
      <c r="I17" s="78">
        <v>0</v>
      </c>
      <c r="J17" s="8" t="str">
        <f t="shared" si="2"/>
        <v>-</v>
      </c>
      <c r="K17" s="78">
        <f t="shared" si="3"/>
        <v>0</v>
      </c>
      <c r="L17" s="78">
        <f t="shared" si="4"/>
        <v>0</v>
      </c>
      <c r="M17" s="38" t="str">
        <f t="shared" si="5"/>
        <v>-</v>
      </c>
      <c r="N17" s="12"/>
      <c r="O17" s="12"/>
      <c r="P17" s="12"/>
      <c r="Q17" s="12"/>
      <c r="R17" s="12"/>
    </row>
    <row r="18" spans="1:13" ht="15">
      <c r="A18" s="39" t="s">
        <v>101</v>
      </c>
      <c r="B18" s="80">
        <v>0</v>
      </c>
      <c r="C18" s="80">
        <v>0</v>
      </c>
      <c r="D18" s="9" t="str">
        <f t="shared" si="0"/>
        <v>-</v>
      </c>
      <c r="E18" s="80">
        <v>0</v>
      </c>
      <c r="F18" s="80">
        <v>0</v>
      </c>
      <c r="G18" s="9" t="str">
        <f t="shared" si="1"/>
        <v>-</v>
      </c>
      <c r="H18" s="80">
        <v>0</v>
      </c>
      <c r="I18" s="80">
        <v>0</v>
      </c>
      <c r="J18" s="9" t="str">
        <f t="shared" si="2"/>
        <v>-</v>
      </c>
      <c r="K18" s="80">
        <f t="shared" si="3"/>
        <v>0</v>
      </c>
      <c r="L18" s="80">
        <f t="shared" si="4"/>
        <v>0</v>
      </c>
      <c r="M18" s="36" t="str">
        <f t="shared" si="5"/>
        <v>-</v>
      </c>
    </row>
    <row r="19" spans="1:18" s="5" customFormat="1" ht="15">
      <c r="A19" s="40" t="s">
        <v>19</v>
      </c>
      <c r="B19" s="78">
        <v>0</v>
      </c>
      <c r="C19" s="78">
        <v>0</v>
      </c>
      <c r="D19" s="8" t="str">
        <f t="shared" si="0"/>
        <v>-</v>
      </c>
      <c r="E19" s="78">
        <v>28.25</v>
      </c>
      <c r="F19" s="78">
        <v>52.02</v>
      </c>
      <c r="G19" s="8">
        <f t="shared" si="1"/>
        <v>-45.693963860053834</v>
      </c>
      <c r="H19" s="78">
        <v>0</v>
      </c>
      <c r="I19" s="78">
        <v>0</v>
      </c>
      <c r="J19" s="8" t="str">
        <f t="shared" si="2"/>
        <v>-</v>
      </c>
      <c r="K19" s="78">
        <f t="shared" si="3"/>
        <v>28.25</v>
      </c>
      <c r="L19" s="78">
        <f t="shared" si="4"/>
        <v>52.02</v>
      </c>
      <c r="M19" s="38">
        <f t="shared" si="5"/>
        <v>-45.693963860053834</v>
      </c>
      <c r="N19" s="12"/>
      <c r="O19" s="12"/>
      <c r="P19" s="12"/>
      <c r="Q19" s="12"/>
      <c r="R19" s="12"/>
    </row>
    <row r="20" spans="1:13" ht="15">
      <c r="A20" s="35" t="s">
        <v>20</v>
      </c>
      <c r="B20" s="80">
        <v>0</v>
      </c>
      <c r="C20" s="80">
        <v>0</v>
      </c>
      <c r="D20" s="9" t="str">
        <f t="shared" si="0"/>
        <v>-</v>
      </c>
      <c r="E20" s="80">
        <v>0</v>
      </c>
      <c r="F20" s="80">
        <v>0</v>
      </c>
      <c r="G20" s="9" t="str">
        <f t="shared" si="1"/>
        <v>-</v>
      </c>
      <c r="H20" s="80">
        <v>0</v>
      </c>
      <c r="I20" s="80">
        <v>0</v>
      </c>
      <c r="J20" s="9" t="str">
        <f t="shared" si="2"/>
        <v>-</v>
      </c>
      <c r="K20" s="80">
        <f t="shared" si="3"/>
        <v>0</v>
      </c>
      <c r="L20" s="80">
        <f t="shared" si="4"/>
        <v>0</v>
      </c>
      <c r="M20" s="36" t="str">
        <f t="shared" si="5"/>
        <v>-</v>
      </c>
    </row>
    <row r="21" spans="1:18" s="5" customFormat="1" ht="15">
      <c r="A21" s="40" t="s">
        <v>21</v>
      </c>
      <c r="B21" s="78">
        <v>0</v>
      </c>
      <c r="C21" s="78">
        <v>0</v>
      </c>
      <c r="D21" s="8" t="str">
        <f t="shared" si="0"/>
        <v>-</v>
      </c>
      <c r="E21" s="78">
        <v>0</v>
      </c>
      <c r="F21" s="78">
        <v>0</v>
      </c>
      <c r="G21" s="8" t="str">
        <f t="shared" si="1"/>
        <v>-</v>
      </c>
      <c r="H21" s="78">
        <v>0</v>
      </c>
      <c r="I21" s="78">
        <v>0</v>
      </c>
      <c r="J21" s="8" t="str">
        <f t="shared" si="2"/>
        <v>-</v>
      </c>
      <c r="K21" s="78">
        <f t="shared" si="3"/>
        <v>0</v>
      </c>
      <c r="L21" s="78">
        <f t="shared" si="4"/>
        <v>0</v>
      </c>
      <c r="M21" s="38" t="str">
        <f t="shared" si="5"/>
        <v>-</v>
      </c>
      <c r="N21" s="12"/>
      <c r="O21" s="12"/>
      <c r="P21" s="12"/>
      <c r="Q21" s="12"/>
      <c r="R21" s="12"/>
    </row>
    <row r="22" spans="1:13" ht="15">
      <c r="A22" s="35" t="s">
        <v>68</v>
      </c>
      <c r="B22" s="80">
        <v>0</v>
      </c>
      <c r="C22" s="80">
        <v>0</v>
      </c>
      <c r="D22" s="9" t="str">
        <f t="shared" si="0"/>
        <v>-</v>
      </c>
      <c r="E22" s="80">
        <v>0</v>
      </c>
      <c r="F22" s="80">
        <v>0</v>
      </c>
      <c r="G22" s="9" t="str">
        <f t="shared" si="1"/>
        <v>-</v>
      </c>
      <c r="H22" s="80">
        <v>0</v>
      </c>
      <c r="I22" s="80">
        <v>0</v>
      </c>
      <c r="J22" s="9" t="str">
        <f t="shared" si="2"/>
        <v>-</v>
      </c>
      <c r="K22" s="80">
        <f t="shared" si="3"/>
        <v>0</v>
      </c>
      <c r="L22" s="80">
        <f t="shared" si="4"/>
        <v>0</v>
      </c>
      <c r="M22" s="36" t="str">
        <f t="shared" si="5"/>
        <v>-</v>
      </c>
    </row>
    <row r="23" spans="1:18" s="5" customFormat="1" ht="15">
      <c r="A23" s="37" t="s">
        <v>22</v>
      </c>
      <c r="B23" s="78">
        <v>0</v>
      </c>
      <c r="C23" s="78">
        <v>0</v>
      </c>
      <c r="D23" s="8" t="str">
        <f t="shared" si="0"/>
        <v>-</v>
      </c>
      <c r="E23" s="78">
        <v>0</v>
      </c>
      <c r="F23" s="78">
        <v>0</v>
      </c>
      <c r="G23" s="8" t="str">
        <f t="shared" si="1"/>
        <v>-</v>
      </c>
      <c r="H23" s="78">
        <v>0</v>
      </c>
      <c r="I23" s="78">
        <v>0</v>
      </c>
      <c r="J23" s="8" t="str">
        <f t="shared" si="2"/>
        <v>-</v>
      </c>
      <c r="K23" s="78">
        <f t="shared" si="3"/>
        <v>0</v>
      </c>
      <c r="L23" s="78">
        <f t="shared" si="4"/>
        <v>0</v>
      </c>
      <c r="M23" s="38" t="str">
        <f t="shared" si="5"/>
        <v>-</v>
      </c>
      <c r="N23" s="12"/>
      <c r="O23" s="12"/>
      <c r="P23" s="12"/>
      <c r="Q23" s="12"/>
      <c r="R23" s="12"/>
    </row>
    <row r="24" spans="1:13" ht="15">
      <c r="A24" s="35" t="s">
        <v>23</v>
      </c>
      <c r="B24" s="80">
        <v>0</v>
      </c>
      <c r="C24" s="80">
        <v>0</v>
      </c>
      <c r="D24" s="9" t="str">
        <f t="shared" si="0"/>
        <v>-</v>
      </c>
      <c r="E24" s="80">
        <v>20.95</v>
      </c>
      <c r="F24" s="80">
        <v>10.497999999999998</v>
      </c>
      <c r="G24" s="9">
        <f t="shared" si="1"/>
        <v>99.56182129929515</v>
      </c>
      <c r="H24" s="80">
        <v>0</v>
      </c>
      <c r="I24" s="80">
        <v>0</v>
      </c>
      <c r="J24" s="9" t="str">
        <f t="shared" si="2"/>
        <v>-</v>
      </c>
      <c r="K24" s="80">
        <f t="shared" si="3"/>
        <v>20.95</v>
      </c>
      <c r="L24" s="80">
        <f t="shared" si="4"/>
        <v>10.497999999999998</v>
      </c>
      <c r="M24" s="36">
        <f t="shared" si="5"/>
        <v>99.56182129929515</v>
      </c>
    </row>
    <row r="25" spans="1:18" s="5" customFormat="1" ht="15">
      <c r="A25" s="37" t="s">
        <v>24</v>
      </c>
      <c r="B25" s="78">
        <v>0</v>
      </c>
      <c r="C25" s="78">
        <v>0</v>
      </c>
      <c r="D25" s="8" t="str">
        <f t="shared" si="0"/>
        <v>-</v>
      </c>
      <c r="E25" s="78">
        <v>52.575</v>
      </c>
      <c r="F25" s="78">
        <v>0.08199999999999363</v>
      </c>
      <c r="G25" s="8">
        <f t="shared" si="1"/>
        <v>64015.85365854157</v>
      </c>
      <c r="H25" s="78">
        <v>7.4</v>
      </c>
      <c r="I25" s="78">
        <v>0</v>
      </c>
      <c r="J25" s="8" t="str">
        <f t="shared" si="2"/>
        <v>-</v>
      </c>
      <c r="K25" s="78">
        <f t="shared" si="3"/>
        <v>59.975</v>
      </c>
      <c r="L25" s="78">
        <f t="shared" si="4"/>
        <v>0.08199999999999363</v>
      </c>
      <c r="M25" s="38">
        <f t="shared" si="5"/>
        <v>73040.24390244471</v>
      </c>
      <c r="N25" s="12"/>
      <c r="O25" s="12"/>
      <c r="P25" s="12"/>
      <c r="Q25" s="12"/>
      <c r="R25" s="12"/>
    </row>
    <row r="26" spans="1:18" s="5" customFormat="1" ht="15">
      <c r="A26" s="39" t="s">
        <v>139</v>
      </c>
      <c r="B26" s="80">
        <v>0</v>
      </c>
      <c r="C26" s="80">
        <v>26.454</v>
      </c>
      <c r="D26" s="9">
        <f t="shared" si="0"/>
        <v>-100</v>
      </c>
      <c r="E26" s="80">
        <v>0</v>
      </c>
      <c r="F26" s="80">
        <v>54.19500000000005</v>
      </c>
      <c r="G26" s="9">
        <f t="shared" si="1"/>
        <v>-100.00000000000001</v>
      </c>
      <c r="H26" s="80">
        <v>0</v>
      </c>
      <c r="I26" s="80">
        <v>0</v>
      </c>
      <c r="J26" s="9" t="str">
        <f t="shared" si="2"/>
        <v>-</v>
      </c>
      <c r="K26" s="80">
        <f t="shared" si="3"/>
        <v>0</v>
      </c>
      <c r="L26" s="80">
        <f t="shared" si="4"/>
        <v>80.64900000000006</v>
      </c>
      <c r="M26" s="36">
        <f t="shared" si="5"/>
        <v>-100</v>
      </c>
      <c r="N26" s="12"/>
      <c r="O26" s="12"/>
      <c r="P26" s="12"/>
      <c r="Q26" s="12"/>
      <c r="R26" s="12"/>
    </row>
    <row r="27" spans="1:13" ht="15">
      <c r="A27" s="64" t="s">
        <v>25</v>
      </c>
      <c r="B27" s="78">
        <v>0</v>
      </c>
      <c r="C27" s="78">
        <v>0</v>
      </c>
      <c r="D27" s="8" t="str">
        <f t="shared" si="0"/>
        <v>-</v>
      </c>
      <c r="E27" s="78">
        <v>0</v>
      </c>
      <c r="F27" s="78">
        <v>0</v>
      </c>
      <c r="G27" s="8" t="str">
        <f t="shared" si="1"/>
        <v>-</v>
      </c>
      <c r="H27" s="78">
        <v>0</v>
      </c>
      <c r="I27" s="78">
        <v>0</v>
      </c>
      <c r="J27" s="8" t="str">
        <f t="shared" si="2"/>
        <v>-</v>
      </c>
      <c r="K27" s="78">
        <f t="shared" si="3"/>
        <v>0</v>
      </c>
      <c r="L27" s="78">
        <f t="shared" si="4"/>
        <v>0</v>
      </c>
      <c r="M27" s="38" t="str">
        <f t="shared" si="5"/>
        <v>-</v>
      </c>
    </row>
    <row r="28" spans="1:18" s="5" customFormat="1" ht="15">
      <c r="A28" s="39" t="s">
        <v>26</v>
      </c>
      <c r="B28" s="80">
        <v>0</v>
      </c>
      <c r="C28" s="80">
        <v>0</v>
      </c>
      <c r="D28" s="9" t="str">
        <f t="shared" si="0"/>
        <v>-</v>
      </c>
      <c r="E28" s="80">
        <v>0</v>
      </c>
      <c r="F28" s="80">
        <v>0</v>
      </c>
      <c r="G28" s="9" t="str">
        <f t="shared" si="1"/>
        <v>-</v>
      </c>
      <c r="H28" s="80">
        <v>0</v>
      </c>
      <c r="I28" s="80">
        <v>0</v>
      </c>
      <c r="J28" s="9" t="str">
        <f t="shared" si="2"/>
        <v>-</v>
      </c>
      <c r="K28" s="80">
        <f t="shared" si="3"/>
        <v>0</v>
      </c>
      <c r="L28" s="80">
        <f t="shared" si="4"/>
        <v>0</v>
      </c>
      <c r="M28" s="36" t="str">
        <f t="shared" si="5"/>
        <v>-</v>
      </c>
      <c r="N28" s="12"/>
      <c r="O28" s="12"/>
      <c r="P28" s="12"/>
      <c r="Q28" s="12"/>
      <c r="R28" s="12"/>
    </row>
    <row r="29" spans="1:13" ht="15">
      <c r="A29" s="64" t="s">
        <v>27</v>
      </c>
      <c r="B29" s="78">
        <v>0</v>
      </c>
      <c r="C29" s="78">
        <v>0.793</v>
      </c>
      <c r="D29" s="8">
        <f t="shared" si="0"/>
        <v>-99.99999999999999</v>
      </c>
      <c r="E29" s="78">
        <v>5.999000000000024</v>
      </c>
      <c r="F29" s="78">
        <v>36.947</v>
      </c>
      <c r="G29" s="8">
        <f t="shared" si="1"/>
        <v>-83.76322840826042</v>
      </c>
      <c r="H29" s="78">
        <v>0</v>
      </c>
      <c r="I29" s="78">
        <v>0</v>
      </c>
      <c r="J29" s="8" t="str">
        <f t="shared" si="2"/>
        <v>-</v>
      </c>
      <c r="K29" s="78">
        <f t="shared" si="3"/>
        <v>5.999000000000024</v>
      </c>
      <c r="L29" s="78">
        <f t="shared" si="4"/>
        <v>37.74</v>
      </c>
      <c r="M29" s="38">
        <f t="shared" si="5"/>
        <v>-84.10439851616316</v>
      </c>
    </row>
    <row r="30" spans="1:18" s="5" customFormat="1" ht="15">
      <c r="A30" s="35" t="s">
        <v>64</v>
      </c>
      <c r="B30" s="80">
        <v>0</v>
      </c>
      <c r="C30" s="80">
        <v>0</v>
      </c>
      <c r="D30" s="9" t="str">
        <f t="shared" si="0"/>
        <v>-</v>
      </c>
      <c r="E30" s="80">
        <v>0</v>
      </c>
      <c r="F30" s="80">
        <v>236.7</v>
      </c>
      <c r="G30" s="9">
        <f t="shared" si="1"/>
        <v>-100</v>
      </c>
      <c r="H30" s="80">
        <v>0</v>
      </c>
      <c r="I30" s="80">
        <v>0</v>
      </c>
      <c r="J30" s="9" t="str">
        <f t="shared" si="2"/>
        <v>-</v>
      </c>
      <c r="K30" s="80">
        <f t="shared" si="3"/>
        <v>0</v>
      </c>
      <c r="L30" s="80">
        <f t="shared" si="4"/>
        <v>236.7</v>
      </c>
      <c r="M30" s="36">
        <f t="shared" si="5"/>
        <v>-100</v>
      </c>
      <c r="N30" s="12"/>
      <c r="O30" s="12"/>
      <c r="P30" s="12"/>
      <c r="Q30" s="12"/>
      <c r="R30" s="12"/>
    </row>
    <row r="31" spans="1:13" ht="15">
      <c r="A31" s="64" t="s">
        <v>28</v>
      </c>
      <c r="B31" s="78">
        <v>0</v>
      </c>
      <c r="C31" s="78">
        <v>0</v>
      </c>
      <c r="D31" s="8" t="str">
        <f t="shared" si="0"/>
        <v>-</v>
      </c>
      <c r="E31" s="78">
        <v>0</v>
      </c>
      <c r="F31" s="78">
        <v>0</v>
      </c>
      <c r="G31" s="8" t="str">
        <f t="shared" si="1"/>
        <v>-</v>
      </c>
      <c r="H31" s="78">
        <v>0</v>
      </c>
      <c r="I31" s="78">
        <v>0</v>
      </c>
      <c r="J31" s="8" t="str">
        <f t="shared" si="2"/>
        <v>-</v>
      </c>
      <c r="K31" s="78">
        <f t="shared" si="3"/>
        <v>0</v>
      </c>
      <c r="L31" s="78">
        <f t="shared" si="4"/>
        <v>0</v>
      </c>
      <c r="M31" s="38" t="str">
        <f t="shared" si="5"/>
        <v>-</v>
      </c>
    </row>
    <row r="32" spans="1:18" s="5" customFormat="1" ht="15">
      <c r="A32" s="35" t="s">
        <v>29</v>
      </c>
      <c r="B32" s="80">
        <v>0</v>
      </c>
      <c r="C32" s="80">
        <v>0</v>
      </c>
      <c r="D32" s="9" t="str">
        <f t="shared" si="0"/>
        <v>-</v>
      </c>
      <c r="E32" s="80">
        <v>916.705</v>
      </c>
      <c r="F32" s="80">
        <v>737.61</v>
      </c>
      <c r="G32" s="9">
        <f t="shared" si="1"/>
        <v>24.28044630631364</v>
      </c>
      <c r="H32" s="80">
        <v>0</v>
      </c>
      <c r="I32" s="80">
        <v>0</v>
      </c>
      <c r="J32" s="9" t="str">
        <f t="shared" si="2"/>
        <v>-</v>
      </c>
      <c r="K32" s="80">
        <f t="shared" si="3"/>
        <v>916.705</v>
      </c>
      <c r="L32" s="80">
        <f t="shared" si="4"/>
        <v>737.61</v>
      </c>
      <c r="M32" s="36">
        <f t="shared" si="5"/>
        <v>24.28044630631364</v>
      </c>
      <c r="N32" s="12"/>
      <c r="O32" s="12"/>
      <c r="P32" s="12"/>
      <c r="Q32" s="12"/>
      <c r="R32" s="12"/>
    </row>
    <row r="33" spans="1:13" ht="15">
      <c r="A33" s="64" t="s">
        <v>99</v>
      </c>
      <c r="B33" s="78">
        <v>0</v>
      </c>
      <c r="C33" s="78">
        <v>0</v>
      </c>
      <c r="D33" s="8" t="str">
        <f t="shared" si="0"/>
        <v>-</v>
      </c>
      <c r="E33" s="78">
        <v>0</v>
      </c>
      <c r="F33" s="78">
        <v>0</v>
      </c>
      <c r="G33" s="8" t="str">
        <f t="shared" si="1"/>
        <v>-</v>
      </c>
      <c r="H33" s="78">
        <v>0</v>
      </c>
      <c r="I33" s="78">
        <v>0</v>
      </c>
      <c r="J33" s="8" t="str">
        <f t="shared" si="2"/>
        <v>-</v>
      </c>
      <c r="K33" s="78">
        <f t="shared" si="3"/>
        <v>0</v>
      </c>
      <c r="L33" s="78">
        <f t="shared" si="4"/>
        <v>0</v>
      </c>
      <c r="M33" s="38" t="str">
        <f t="shared" si="5"/>
        <v>-</v>
      </c>
    </row>
    <row r="34" spans="1:13" ht="15">
      <c r="A34" s="35" t="s">
        <v>198</v>
      </c>
      <c r="B34" s="80">
        <v>0</v>
      </c>
      <c r="C34" s="80">
        <v>0</v>
      </c>
      <c r="D34" s="9" t="str">
        <f t="shared" si="0"/>
        <v>-</v>
      </c>
      <c r="E34" s="80">
        <v>0</v>
      </c>
      <c r="F34" s="80">
        <v>0</v>
      </c>
      <c r="G34" s="9" t="str">
        <f t="shared" si="1"/>
        <v>-</v>
      </c>
      <c r="H34" s="80">
        <v>0</v>
      </c>
      <c r="I34" s="80">
        <v>0</v>
      </c>
      <c r="J34" s="9" t="str">
        <f t="shared" si="2"/>
        <v>-</v>
      </c>
      <c r="K34" s="80">
        <f t="shared" si="3"/>
        <v>0</v>
      </c>
      <c r="L34" s="80">
        <f t="shared" si="4"/>
        <v>0</v>
      </c>
      <c r="M34" s="36" t="str">
        <f t="shared" si="5"/>
        <v>-</v>
      </c>
    </row>
    <row r="35" spans="1:18" s="5" customFormat="1" ht="15">
      <c r="A35" s="40" t="s">
        <v>30</v>
      </c>
      <c r="B35" s="78">
        <v>0</v>
      </c>
      <c r="C35" s="78">
        <v>0</v>
      </c>
      <c r="D35" s="8" t="str">
        <f t="shared" si="0"/>
        <v>-</v>
      </c>
      <c r="E35" s="78">
        <v>46.034000000000006</v>
      </c>
      <c r="F35" s="78">
        <v>0</v>
      </c>
      <c r="G35" s="8" t="str">
        <f t="shared" si="1"/>
        <v>-</v>
      </c>
      <c r="H35" s="78">
        <v>0</v>
      </c>
      <c r="I35" s="78">
        <v>0</v>
      </c>
      <c r="J35" s="8" t="str">
        <f t="shared" si="2"/>
        <v>-</v>
      </c>
      <c r="K35" s="78">
        <f t="shared" si="3"/>
        <v>46.034000000000006</v>
      </c>
      <c r="L35" s="78">
        <f t="shared" si="4"/>
        <v>0</v>
      </c>
      <c r="M35" s="38" t="str">
        <f t="shared" si="5"/>
        <v>-</v>
      </c>
      <c r="N35" s="12"/>
      <c r="O35" s="12"/>
      <c r="P35" s="12"/>
      <c r="Q35" s="12"/>
      <c r="R35" s="12"/>
    </row>
    <row r="36" spans="1:13" ht="15">
      <c r="A36" s="39" t="s">
        <v>31</v>
      </c>
      <c r="B36" s="80">
        <v>0</v>
      </c>
      <c r="C36" s="80">
        <v>0</v>
      </c>
      <c r="D36" s="9" t="str">
        <f t="shared" si="0"/>
        <v>-</v>
      </c>
      <c r="E36" s="80">
        <v>0</v>
      </c>
      <c r="F36" s="80">
        <v>0</v>
      </c>
      <c r="G36" s="9" t="str">
        <f t="shared" si="1"/>
        <v>-</v>
      </c>
      <c r="H36" s="80">
        <v>0</v>
      </c>
      <c r="I36" s="80">
        <v>0</v>
      </c>
      <c r="J36" s="9" t="str">
        <f t="shared" si="2"/>
        <v>-</v>
      </c>
      <c r="K36" s="80">
        <f t="shared" si="3"/>
        <v>0</v>
      </c>
      <c r="L36" s="80">
        <f t="shared" si="4"/>
        <v>0</v>
      </c>
      <c r="M36" s="36" t="str">
        <f t="shared" si="5"/>
        <v>-</v>
      </c>
    </row>
    <row r="37" spans="1:13" s="5" customFormat="1" ht="15">
      <c r="A37" s="37" t="s">
        <v>206</v>
      </c>
      <c r="B37" s="78">
        <v>0</v>
      </c>
      <c r="C37" s="78">
        <v>0</v>
      </c>
      <c r="D37" s="8" t="str">
        <f t="shared" si="0"/>
        <v>-</v>
      </c>
      <c r="E37" s="78">
        <v>0</v>
      </c>
      <c r="F37" s="78">
        <v>0</v>
      </c>
      <c r="G37" s="8" t="str">
        <f t="shared" si="1"/>
        <v>-</v>
      </c>
      <c r="H37" s="78">
        <v>0</v>
      </c>
      <c r="I37" s="78">
        <v>0</v>
      </c>
      <c r="J37" s="8" t="str">
        <f t="shared" si="2"/>
        <v>-</v>
      </c>
      <c r="K37" s="78">
        <f t="shared" si="3"/>
        <v>0</v>
      </c>
      <c r="L37" s="78">
        <f t="shared" si="4"/>
        <v>0</v>
      </c>
      <c r="M37" s="38" t="str">
        <f t="shared" si="5"/>
        <v>-</v>
      </c>
    </row>
    <row r="38" spans="1:13" s="5" customFormat="1" ht="15">
      <c r="A38" s="39" t="s">
        <v>32</v>
      </c>
      <c r="B38" s="80">
        <v>0</v>
      </c>
      <c r="C38" s="80">
        <v>0</v>
      </c>
      <c r="D38" s="9" t="str">
        <f aca="true" t="shared" si="6" ref="D38:D70">IF(IF(C38=0,0,((B38-C38)*100)/C38)=0,"-",((B38-C38)*100)/C38)</f>
        <v>-</v>
      </c>
      <c r="E38" s="80">
        <v>3019.004999999999</v>
      </c>
      <c r="F38" s="80">
        <v>2132.9629999999997</v>
      </c>
      <c r="G38" s="9">
        <f aca="true" t="shared" si="7" ref="G38:G70">IF(IF(F38=0,0,((E38-F38)*100)/F38)=0,"-",((E38-F38)*100)/F38)</f>
        <v>41.5404299090045</v>
      </c>
      <c r="H38" s="80">
        <v>0</v>
      </c>
      <c r="I38" s="80">
        <v>0</v>
      </c>
      <c r="J38" s="9" t="str">
        <f aca="true" t="shared" si="8" ref="J38:J70">IF(IF(I38=0,0,((H38-I38)*100)/I38)=0,"-",((H38-I38)*100)/I38)</f>
        <v>-</v>
      </c>
      <c r="K38" s="80">
        <f aca="true" t="shared" si="9" ref="K38:K70">B38+E38+H38</f>
        <v>3019.004999999999</v>
      </c>
      <c r="L38" s="80">
        <f aca="true" t="shared" si="10" ref="L38:L70">C38+F38+I38</f>
        <v>2132.9629999999997</v>
      </c>
      <c r="M38" s="36">
        <f aca="true" t="shared" si="11" ref="M38:M70">IF(IF(L38=0,0,((K38-L38)*100)/L38)=0,"-",((K38-L38)*100)/L38)</f>
        <v>41.5404299090045</v>
      </c>
    </row>
    <row r="39" spans="1:13" s="5" customFormat="1" ht="15">
      <c r="A39" s="37" t="s">
        <v>75</v>
      </c>
      <c r="B39" s="78">
        <v>0</v>
      </c>
      <c r="C39" s="78">
        <v>0</v>
      </c>
      <c r="D39" s="8" t="str">
        <f t="shared" si="6"/>
        <v>-</v>
      </c>
      <c r="E39" s="78">
        <v>0</v>
      </c>
      <c r="F39" s="78">
        <v>0</v>
      </c>
      <c r="G39" s="8" t="str">
        <f t="shared" si="7"/>
        <v>-</v>
      </c>
      <c r="H39" s="78">
        <v>0</v>
      </c>
      <c r="I39" s="78">
        <v>0</v>
      </c>
      <c r="J39" s="8" t="str">
        <f t="shared" si="8"/>
        <v>-</v>
      </c>
      <c r="K39" s="78">
        <f t="shared" si="9"/>
        <v>0</v>
      </c>
      <c r="L39" s="78">
        <f t="shared" si="10"/>
        <v>0</v>
      </c>
      <c r="M39" s="38" t="str">
        <f t="shared" si="11"/>
        <v>-</v>
      </c>
    </row>
    <row r="40" spans="1:13" s="5" customFormat="1" ht="15">
      <c r="A40" s="35" t="s">
        <v>33</v>
      </c>
      <c r="B40" s="80">
        <v>0</v>
      </c>
      <c r="C40" s="80">
        <v>0</v>
      </c>
      <c r="D40" s="9" t="str">
        <f t="shared" si="6"/>
        <v>-</v>
      </c>
      <c r="E40" s="80">
        <v>27</v>
      </c>
      <c r="F40" s="80">
        <v>81</v>
      </c>
      <c r="G40" s="9">
        <f t="shared" si="7"/>
        <v>-66.66666666666667</v>
      </c>
      <c r="H40" s="80">
        <v>0</v>
      </c>
      <c r="I40" s="80">
        <v>0</v>
      </c>
      <c r="J40" s="9" t="str">
        <f t="shared" si="8"/>
        <v>-</v>
      </c>
      <c r="K40" s="80">
        <f t="shared" si="9"/>
        <v>27</v>
      </c>
      <c r="L40" s="80">
        <f t="shared" si="10"/>
        <v>81</v>
      </c>
      <c r="M40" s="36">
        <f t="shared" si="11"/>
        <v>-66.66666666666667</v>
      </c>
    </row>
    <row r="41" spans="1:13" s="5" customFormat="1" ht="15">
      <c r="A41" s="40" t="s">
        <v>112</v>
      </c>
      <c r="B41" s="78">
        <v>0</v>
      </c>
      <c r="C41" s="78">
        <v>0</v>
      </c>
      <c r="D41" s="8" t="str">
        <f t="shared" si="6"/>
        <v>-</v>
      </c>
      <c r="E41" s="78">
        <v>202.81</v>
      </c>
      <c r="F41" s="78">
        <v>40.255</v>
      </c>
      <c r="G41" s="8">
        <f t="shared" si="7"/>
        <v>403.8131909079617</v>
      </c>
      <c r="H41" s="78">
        <v>0</v>
      </c>
      <c r="I41" s="78">
        <v>0</v>
      </c>
      <c r="J41" s="8" t="str">
        <f t="shared" si="8"/>
        <v>-</v>
      </c>
      <c r="K41" s="78">
        <f t="shared" si="9"/>
        <v>202.81</v>
      </c>
      <c r="L41" s="78">
        <f t="shared" si="10"/>
        <v>40.255</v>
      </c>
      <c r="M41" s="38">
        <f t="shared" si="11"/>
        <v>403.8131909079617</v>
      </c>
    </row>
    <row r="42" spans="1:13" s="5" customFormat="1" ht="15">
      <c r="A42" s="35" t="s">
        <v>34</v>
      </c>
      <c r="B42" s="80">
        <v>0</v>
      </c>
      <c r="C42" s="80">
        <v>0</v>
      </c>
      <c r="D42" s="9" t="str">
        <f t="shared" si="6"/>
        <v>-</v>
      </c>
      <c r="E42" s="80">
        <v>0</v>
      </c>
      <c r="F42" s="80">
        <v>0</v>
      </c>
      <c r="G42" s="9" t="str">
        <f t="shared" si="7"/>
        <v>-</v>
      </c>
      <c r="H42" s="80">
        <v>0</v>
      </c>
      <c r="I42" s="80">
        <v>0</v>
      </c>
      <c r="J42" s="9" t="str">
        <f t="shared" si="8"/>
        <v>-</v>
      </c>
      <c r="K42" s="80">
        <f t="shared" si="9"/>
        <v>0</v>
      </c>
      <c r="L42" s="80">
        <f t="shared" si="10"/>
        <v>0</v>
      </c>
      <c r="M42" s="36" t="str">
        <f t="shared" si="11"/>
        <v>-</v>
      </c>
    </row>
    <row r="43" spans="1:13" s="5" customFormat="1" ht="15">
      <c r="A43" s="40" t="s">
        <v>35</v>
      </c>
      <c r="B43" s="78">
        <v>0</v>
      </c>
      <c r="C43" s="78">
        <v>0</v>
      </c>
      <c r="D43" s="8" t="str">
        <f t="shared" si="6"/>
        <v>-</v>
      </c>
      <c r="E43" s="78">
        <v>0</v>
      </c>
      <c r="F43" s="78">
        <v>0</v>
      </c>
      <c r="G43" s="8" t="str">
        <f t="shared" si="7"/>
        <v>-</v>
      </c>
      <c r="H43" s="78">
        <v>0</v>
      </c>
      <c r="I43" s="78">
        <v>0</v>
      </c>
      <c r="J43" s="8" t="str">
        <f t="shared" si="8"/>
        <v>-</v>
      </c>
      <c r="K43" s="78">
        <f t="shared" si="9"/>
        <v>0</v>
      </c>
      <c r="L43" s="78">
        <f t="shared" si="10"/>
        <v>0</v>
      </c>
      <c r="M43" s="38" t="str">
        <f t="shared" si="11"/>
        <v>-</v>
      </c>
    </row>
    <row r="44" spans="1:13" s="5" customFormat="1" ht="15">
      <c r="A44" s="35" t="s">
        <v>36</v>
      </c>
      <c r="B44" s="80">
        <v>0</v>
      </c>
      <c r="C44" s="80">
        <v>0</v>
      </c>
      <c r="D44" s="9" t="str">
        <f t="shared" si="6"/>
        <v>-</v>
      </c>
      <c r="E44" s="80">
        <v>0</v>
      </c>
      <c r="F44" s="80">
        <v>81.075</v>
      </c>
      <c r="G44" s="9">
        <f t="shared" si="7"/>
        <v>-100</v>
      </c>
      <c r="H44" s="80">
        <v>0</v>
      </c>
      <c r="I44" s="80">
        <v>0</v>
      </c>
      <c r="J44" s="9" t="str">
        <f t="shared" si="8"/>
        <v>-</v>
      </c>
      <c r="K44" s="80">
        <f t="shared" si="9"/>
        <v>0</v>
      </c>
      <c r="L44" s="80">
        <f t="shared" si="10"/>
        <v>81.075</v>
      </c>
      <c r="M44" s="36">
        <f t="shared" si="11"/>
        <v>-100</v>
      </c>
    </row>
    <row r="45" spans="1:14" s="5" customFormat="1" ht="15">
      <c r="A45" s="40" t="s">
        <v>124</v>
      </c>
      <c r="B45" s="78">
        <v>0</v>
      </c>
      <c r="C45" s="78">
        <v>0</v>
      </c>
      <c r="D45" s="8" t="str">
        <f t="shared" si="6"/>
        <v>-</v>
      </c>
      <c r="E45" s="78">
        <v>0</v>
      </c>
      <c r="F45" s="78">
        <v>0</v>
      </c>
      <c r="G45" s="8" t="str">
        <f t="shared" si="7"/>
        <v>-</v>
      </c>
      <c r="H45" s="78">
        <v>0</v>
      </c>
      <c r="I45" s="78">
        <v>0</v>
      </c>
      <c r="J45" s="8" t="str">
        <f t="shared" si="8"/>
        <v>-</v>
      </c>
      <c r="K45" s="78">
        <f t="shared" si="9"/>
        <v>0</v>
      </c>
      <c r="L45" s="78">
        <f t="shared" si="10"/>
        <v>0</v>
      </c>
      <c r="M45" s="38" t="str">
        <f t="shared" si="11"/>
        <v>-</v>
      </c>
      <c r="N45" s="85"/>
    </row>
    <row r="46" spans="1:13" s="5" customFormat="1" ht="15">
      <c r="A46" s="35" t="s">
        <v>37</v>
      </c>
      <c r="B46" s="80">
        <v>0</v>
      </c>
      <c r="C46" s="80">
        <v>0</v>
      </c>
      <c r="D46" s="9" t="str">
        <f t="shared" si="6"/>
        <v>-</v>
      </c>
      <c r="E46" s="80">
        <v>0</v>
      </c>
      <c r="F46" s="80">
        <v>0</v>
      </c>
      <c r="G46" s="9" t="str">
        <f t="shared" si="7"/>
        <v>-</v>
      </c>
      <c r="H46" s="80">
        <v>0</v>
      </c>
      <c r="I46" s="80">
        <v>0</v>
      </c>
      <c r="J46" s="9" t="str">
        <f t="shared" si="8"/>
        <v>-</v>
      </c>
      <c r="K46" s="80">
        <f t="shared" si="9"/>
        <v>0</v>
      </c>
      <c r="L46" s="80">
        <f t="shared" si="10"/>
        <v>0</v>
      </c>
      <c r="M46" s="36" t="str">
        <f t="shared" si="11"/>
        <v>-</v>
      </c>
    </row>
    <row r="47" spans="1:13" s="5" customFormat="1" ht="15">
      <c r="A47" s="40" t="s">
        <v>38</v>
      </c>
      <c r="B47" s="78">
        <v>0</v>
      </c>
      <c r="C47" s="78">
        <v>0</v>
      </c>
      <c r="D47" s="8" t="str">
        <f t="shared" si="6"/>
        <v>-</v>
      </c>
      <c r="E47" s="78">
        <v>0</v>
      </c>
      <c r="F47" s="78">
        <v>0</v>
      </c>
      <c r="G47" s="8" t="str">
        <f t="shared" si="7"/>
        <v>-</v>
      </c>
      <c r="H47" s="78">
        <v>0</v>
      </c>
      <c r="I47" s="78">
        <v>0</v>
      </c>
      <c r="J47" s="8" t="str">
        <f t="shared" si="8"/>
        <v>-</v>
      </c>
      <c r="K47" s="78">
        <f t="shared" si="9"/>
        <v>0</v>
      </c>
      <c r="L47" s="78">
        <f t="shared" si="10"/>
        <v>0</v>
      </c>
      <c r="M47" s="38" t="str">
        <f t="shared" si="11"/>
        <v>-</v>
      </c>
    </row>
    <row r="48" spans="1:13" s="5" customFormat="1" ht="15">
      <c r="A48" s="35" t="s">
        <v>118</v>
      </c>
      <c r="B48" s="80">
        <v>0</v>
      </c>
      <c r="C48" s="80">
        <v>0</v>
      </c>
      <c r="D48" s="9" t="str">
        <f t="shared" si="6"/>
        <v>-</v>
      </c>
      <c r="E48" s="80">
        <v>2.016</v>
      </c>
      <c r="F48" s="80">
        <v>0</v>
      </c>
      <c r="G48" s="9" t="str">
        <f t="shared" si="7"/>
        <v>-</v>
      </c>
      <c r="H48" s="80">
        <v>0</v>
      </c>
      <c r="I48" s="80">
        <v>0</v>
      </c>
      <c r="J48" s="9" t="str">
        <f t="shared" si="8"/>
        <v>-</v>
      </c>
      <c r="K48" s="80">
        <f t="shared" si="9"/>
        <v>2.016</v>
      </c>
      <c r="L48" s="80">
        <f t="shared" si="10"/>
        <v>0</v>
      </c>
      <c r="M48" s="36" t="str">
        <f t="shared" si="11"/>
        <v>-</v>
      </c>
    </row>
    <row r="49" spans="1:13" s="5" customFormat="1" ht="15">
      <c r="A49" s="40" t="s">
        <v>140</v>
      </c>
      <c r="B49" s="78">
        <v>0</v>
      </c>
      <c r="C49" s="78">
        <v>0</v>
      </c>
      <c r="D49" s="8" t="str">
        <f t="shared" si="6"/>
        <v>-</v>
      </c>
      <c r="E49" s="78">
        <v>0</v>
      </c>
      <c r="F49" s="78">
        <v>0</v>
      </c>
      <c r="G49" s="8" t="str">
        <f t="shared" si="7"/>
        <v>-</v>
      </c>
      <c r="H49" s="78">
        <v>0</v>
      </c>
      <c r="I49" s="78">
        <v>0</v>
      </c>
      <c r="J49" s="8" t="str">
        <f t="shared" si="8"/>
        <v>-</v>
      </c>
      <c r="K49" s="78">
        <f t="shared" si="9"/>
        <v>0</v>
      </c>
      <c r="L49" s="78">
        <f t="shared" si="10"/>
        <v>0</v>
      </c>
      <c r="M49" s="38" t="str">
        <f t="shared" si="11"/>
        <v>-</v>
      </c>
    </row>
    <row r="50" spans="1:13" s="5" customFormat="1" ht="15">
      <c r="A50" s="35" t="s">
        <v>142</v>
      </c>
      <c r="B50" s="80">
        <v>0</v>
      </c>
      <c r="C50" s="80">
        <v>0</v>
      </c>
      <c r="D50" s="9" t="str">
        <f t="shared" si="6"/>
        <v>-</v>
      </c>
      <c r="E50" s="80">
        <v>0</v>
      </c>
      <c r="F50" s="80">
        <v>0</v>
      </c>
      <c r="G50" s="9" t="str">
        <f t="shared" si="7"/>
        <v>-</v>
      </c>
      <c r="H50" s="80">
        <v>0</v>
      </c>
      <c r="I50" s="80">
        <v>0</v>
      </c>
      <c r="J50" s="9" t="str">
        <f t="shared" si="8"/>
        <v>-</v>
      </c>
      <c r="K50" s="80">
        <f t="shared" si="9"/>
        <v>0</v>
      </c>
      <c r="L50" s="80">
        <f t="shared" si="10"/>
        <v>0</v>
      </c>
      <c r="M50" s="36" t="str">
        <f t="shared" si="11"/>
        <v>-</v>
      </c>
    </row>
    <row r="51" spans="1:13" s="5" customFormat="1" ht="15">
      <c r="A51" s="40" t="s">
        <v>39</v>
      </c>
      <c r="B51" s="78">
        <v>3.5089999999999986</v>
      </c>
      <c r="C51" s="78">
        <v>3.461</v>
      </c>
      <c r="D51" s="8">
        <f t="shared" si="6"/>
        <v>1.386882403929463</v>
      </c>
      <c r="E51" s="78">
        <v>516.9290000000001</v>
      </c>
      <c r="F51" s="78">
        <v>597.1910000000003</v>
      </c>
      <c r="G51" s="8">
        <f t="shared" si="7"/>
        <v>-13.439921231230903</v>
      </c>
      <c r="H51" s="78">
        <v>0</v>
      </c>
      <c r="I51" s="78">
        <v>8.972</v>
      </c>
      <c r="J51" s="8">
        <f t="shared" si="8"/>
        <v>-100</v>
      </c>
      <c r="K51" s="78">
        <f t="shared" si="9"/>
        <v>520.4380000000001</v>
      </c>
      <c r="L51" s="78">
        <f t="shared" si="10"/>
        <v>609.6240000000003</v>
      </c>
      <c r="M51" s="38">
        <f t="shared" si="11"/>
        <v>-14.629673372439424</v>
      </c>
    </row>
    <row r="52" spans="1:13" s="5" customFormat="1" ht="15">
      <c r="A52" s="35" t="s">
        <v>70</v>
      </c>
      <c r="B52" s="80">
        <v>0</v>
      </c>
      <c r="C52" s="80">
        <v>0</v>
      </c>
      <c r="D52" s="9" t="str">
        <f t="shared" si="6"/>
        <v>-</v>
      </c>
      <c r="E52" s="80">
        <v>204.67600000000004</v>
      </c>
      <c r="F52" s="80">
        <v>131.12400000000002</v>
      </c>
      <c r="G52" s="9">
        <f t="shared" si="7"/>
        <v>56.0934687776456</v>
      </c>
      <c r="H52" s="80">
        <v>0</v>
      </c>
      <c r="I52" s="80">
        <v>0</v>
      </c>
      <c r="J52" s="9" t="str">
        <f t="shared" si="8"/>
        <v>-</v>
      </c>
      <c r="K52" s="80">
        <f t="shared" si="9"/>
        <v>204.67600000000004</v>
      </c>
      <c r="L52" s="80">
        <f t="shared" si="10"/>
        <v>131.12400000000002</v>
      </c>
      <c r="M52" s="36">
        <f t="shared" si="11"/>
        <v>56.0934687776456</v>
      </c>
    </row>
    <row r="53" spans="1:13" s="5" customFormat="1" ht="15">
      <c r="A53" s="40" t="s">
        <v>83</v>
      </c>
      <c r="B53" s="78">
        <v>0</v>
      </c>
      <c r="C53" s="78">
        <v>0</v>
      </c>
      <c r="D53" s="8" t="str">
        <f t="shared" si="6"/>
        <v>-</v>
      </c>
      <c r="E53" s="78">
        <v>0</v>
      </c>
      <c r="F53" s="78">
        <v>0</v>
      </c>
      <c r="G53" s="8" t="str">
        <f t="shared" si="7"/>
        <v>-</v>
      </c>
      <c r="H53" s="78">
        <v>0</v>
      </c>
      <c r="I53" s="78">
        <v>0</v>
      </c>
      <c r="J53" s="8" t="str">
        <f t="shared" si="8"/>
        <v>-</v>
      </c>
      <c r="K53" s="78">
        <f t="shared" si="9"/>
        <v>0</v>
      </c>
      <c r="L53" s="78">
        <f t="shared" si="10"/>
        <v>0</v>
      </c>
      <c r="M53" s="38" t="str">
        <f t="shared" si="11"/>
        <v>-</v>
      </c>
    </row>
    <row r="54" spans="1:13" s="5" customFormat="1" ht="15">
      <c r="A54" s="35" t="s">
        <v>128</v>
      </c>
      <c r="B54" s="80">
        <v>0</v>
      </c>
      <c r="C54" s="80">
        <v>0</v>
      </c>
      <c r="D54" s="9" t="str">
        <f t="shared" si="6"/>
        <v>-</v>
      </c>
      <c r="E54" s="80">
        <v>0</v>
      </c>
      <c r="F54" s="80">
        <v>0</v>
      </c>
      <c r="G54" s="9" t="str">
        <f t="shared" si="7"/>
        <v>-</v>
      </c>
      <c r="H54" s="80">
        <v>0</v>
      </c>
      <c r="I54" s="80">
        <v>0</v>
      </c>
      <c r="J54" s="9" t="str">
        <f t="shared" si="8"/>
        <v>-</v>
      </c>
      <c r="K54" s="80">
        <f t="shared" si="9"/>
        <v>0</v>
      </c>
      <c r="L54" s="80">
        <f t="shared" si="10"/>
        <v>0</v>
      </c>
      <c r="M54" s="36" t="str">
        <f t="shared" si="11"/>
        <v>-</v>
      </c>
    </row>
    <row r="55" spans="1:13" s="5" customFormat="1" ht="15">
      <c r="A55" s="37" t="s">
        <v>40</v>
      </c>
      <c r="B55" s="78">
        <v>0</v>
      </c>
      <c r="C55" s="78">
        <v>0</v>
      </c>
      <c r="D55" s="8" t="str">
        <f t="shared" si="6"/>
        <v>-</v>
      </c>
      <c r="E55" s="78">
        <v>0</v>
      </c>
      <c r="F55" s="78">
        <v>0</v>
      </c>
      <c r="G55" s="8" t="str">
        <f t="shared" si="7"/>
        <v>-</v>
      </c>
      <c r="H55" s="78">
        <v>102.644</v>
      </c>
      <c r="I55" s="78">
        <v>186.36</v>
      </c>
      <c r="J55" s="8">
        <f t="shared" si="8"/>
        <v>-44.92165700794162</v>
      </c>
      <c r="K55" s="78">
        <f t="shared" si="9"/>
        <v>102.644</v>
      </c>
      <c r="L55" s="78">
        <f t="shared" si="10"/>
        <v>186.36</v>
      </c>
      <c r="M55" s="38">
        <f t="shared" si="11"/>
        <v>-44.92165700794162</v>
      </c>
    </row>
    <row r="56" spans="1:13" s="5" customFormat="1" ht="15">
      <c r="A56" s="39" t="s">
        <v>41</v>
      </c>
      <c r="B56" s="80">
        <v>0</v>
      </c>
      <c r="C56" s="80">
        <v>0</v>
      </c>
      <c r="D56" s="9" t="str">
        <f t="shared" si="6"/>
        <v>-</v>
      </c>
      <c r="E56" s="80">
        <v>29.48400000000001</v>
      </c>
      <c r="F56" s="80">
        <v>30.976</v>
      </c>
      <c r="G56" s="9">
        <f t="shared" si="7"/>
        <v>-4.8166322314049275</v>
      </c>
      <c r="H56" s="80">
        <v>0.5500000000000007</v>
      </c>
      <c r="I56" s="80">
        <v>0</v>
      </c>
      <c r="J56" s="9" t="str">
        <f t="shared" si="8"/>
        <v>-</v>
      </c>
      <c r="K56" s="80">
        <f t="shared" si="9"/>
        <v>30.03400000000001</v>
      </c>
      <c r="L56" s="80">
        <f t="shared" si="10"/>
        <v>30.976</v>
      </c>
      <c r="M56" s="36">
        <f t="shared" si="11"/>
        <v>-3.041064049586743</v>
      </c>
    </row>
    <row r="57" spans="1:13" s="5" customFormat="1" ht="15">
      <c r="A57" s="37" t="s">
        <v>130</v>
      </c>
      <c r="B57" s="78">
        <v>0</v>
      </c>
      <c r="C57" s="78">
        <v>0</v>
      </c>
      <c r="D57" s="8" t="str">
        <f t="shared" si="6"/>
        <v>-</v>
      </c>
      <c r="E57" s="78">
        <v>0</v>
      </c>
      <c r="F57" s="78">
        <v>0</v>
      </c>
      <c r="G57" s="8" t="str">
        <f t="shared" si="7"/>
        <v>-</v>
      </c>
      <c r="H57" s="78">
        <v>0</v>
      </c>
      <c r="I57" s="78">
        <v>0</v>
      </c>
      <c r="J57" s="8" t="str">
        <f t="shared" si="8"/>
        <v>-</v>
      </c>
      <c r="K57" s="78">
        <f t="shared" si="9"/>
        <v>0</v>
      </c>
      <c r="L57" s="78">
        <f t="shared" si="10"/>
        <v>0</v>
      </c>
      <c r="M57" s="38" t="str">
        <f t="shared" si="11"/>
        <v>-</v>
      </c>
    </row>
    <row r="58" spans="1:16" s="5" customFormat="1" ht="15">
      <c r="A58" s="39" t="s">
        <v>42</v>
      </c>
      <c r="B58" s="80">
        <v>0</v>
      </c>
      <c r="C58" s="80">
        <v>0</v>
      </c>
      <c r="D58" s="9" t="str">
        <f t="shared" si="6"/>
        <v>-</v>
      </c>
      <c r="E58" s="80">
        <v>0</v>
      </c>
      <c r="F58" s="80">
        <v>0</v>
      </c>
      <c r="G58" s="9" t="str">
        <f t="shared" si="7"/>
        <v>-</v>
      </c>
      <c r="H58" s="80">
        <v>0</v>
      </c>
      <c r="I58" s="80">
        <v>0</v>
      </c>
      <c r="J58" s="9" t="str">
        <f t="shared" si="8"/>
        <v>-</v>
      </c>
      <c r="K58" s="80">
        <f t="shared" si="9"/>
        <v>0</v>
      </c>
      <c r="L58" s="80">
        <f t="shared" si="10"/>
        <v>0</v>
      </c>
      <c r="M58" s="36" t="str">
        <f t="shared" si="11"/>
        <v>-</v>
      </c>
      <c r="O58" s="102"/>
      <c r="P58" s="85"/>
    </row>
    <row r="59" spans="1:13" s="5" customFormat="1" ht="15">
      <c r="A59" s="37" t="s">
        <v>43</v>
      </c>
      <c r="B59" s="78">
        <v>0</v>
      </c>
      <c r="C59" s="78">
        <v>0</v>
      </c>
      <c r="D59" s="8" t="str">
        <f t="shared" si="6"/>
        <v>-</v>
      </c>
      <c r="E59" s="78">
        <v>0</v>
      </c>
      <c r="F59" s="78">
        <v>0</v>
      </c>
      <c r="G59" s="8" t="str">
        <f t="shared" si="7"/>
        <v>-</v>
      </c>
      <c r="H59" s="78">
        <v>160.86599999999999</v>
      </c>
      <c r="I59" s="78">
        <v>120.4</v>
      </c>
      <c r="J59" s="8">
        <f t="shared" si="8"/>
        <v>33.609634551495</v>
      </c>
      <c r="K59" s="78">
        <f t="shared" si="9"/>
        <v>160.86599999999999</v>
      </c>
      <c r="L59" s="78">
        <f t="shared" si="10"/>
        <v>120.4</v>
      </c>
      <c r="M59" s="38">
        <f t="shared" si="11"/>
        <v>33.609634551495</v>
      </c>
    </row>
    <row r="60" spans="1:13" s="5" customFormat="1" ht="15">
      <c r="A60" s="39" t="s">
        <v>44</v>
      </c>
      <c r="B60" s="80">
        <v>0</v>
      </c>
      <c r="C60" s="80">
        <v>0</v>
      </c>
      <c r="D60" s="9" t="str">
        <f t="shared" si="6"/>
        <v>-</v>
      </c>
      <c r="E60" s="80">
        <v>166.75</v>
      </c>
      <c r="F60" s="80">
        <v>243.24299999999994</v>
      </c>
      <c r="G60" s="9">
        <f t="shared" si="7"/>
        <v>-31.447153669375876</v>
      </c>
      <c r="H60" s="80">
        <v>0</v>
      </c>
      <c r="I60" s="80">
        <v>0</v>
      </c>
      <c r="J60" s="9" t="str">
        <f t="shared" si="8"/>
        <v>-</v>
      </c>
      <c r="K60" s="80">
        <f t="shared" si="9"/>
        <v>166.75</v>
      </c>
      <c r="L60" s="80">
        <f t="shared" si="10"/>
        <v>243.24299999999994</v>
      </c>
      <c r="M60" s="36">
        <f t="shared" si="11"/>
        <v>-31.447153669375876</v>
      </c>
    </row>
    <row r="61" spans="1:13" s="5" customFormat="1" ht="15">
      <c r="A61" s="37" t="s">
        <v>220</v>
      </c>
      <c r="B61" s="78">
        <f>'PAG 02'!B61</f>
        <v>0</v>
      </c>
      <c r="C61" s="78">
        <f>'PAG 02'!C61</f>
        <v>0</v>
      </c>
      <c r="D61" s="8" t="str">
        <f>IF(IF(C61=0,0,((B61-C61)*100)/C61)=0,"-",((B61-C61)*100)/C61)</f>
        <v>-</v>
      </c>
      <c r="E61" s="78">
        <f>'PAG 02'!E61</f>
        <v>2.424</v>
      </c>
      <c r="F61" s="78">
        <f>'PAG 02'!F61</f>
        <v>0</v>
      </c>
      <c r="G61" s="8" t="str">
        <f>IF(IF(F61=0,0,((E61-F61)*100)/F61)=0,"-",((E61-F61)*100)/F61)</f>
        <v>-</v>
      </c>
      <c r="H61" s="78">
        <f>'PAG 02'!H61</f>
        <v>0</v>
      </c>
      <c r="I61" s="78">
        <f>'PAG 02'!I61</f>
        <v>0</v>
      </c>
      <c r="J61" s="8" t="str">
        <f>IF(IF(I61=0,0,((H61-I61)*100)/I61)=0,"-",((H61-I61)*100)/I61)</f>
        <v>-</v>
      </c>
      <c r="K61" s="78">
        <f>B61+E61+H61</f>
        <v>2.424</v>
      </c>
      <c r="L61" s="78">
        <f>C61+F61+I61</f>
        <v>0</v>
      </c>
      <c r="M61" s="38" t="str">
        <f>IF(IF(L61=0,0,((K61-L61)*100)/L61)=0,"-",((K61-L61)*100)/L61)</f>
        <v>-</v>
      </c>
    </row>
    <row r="62" spans="1:13" s="5" customFormat="1" ht="15">
      <c r="A62" s="39" t="s">
        <v>71</v>
      </c>
      <c r="B62" s="80">
        <v>0</v>
      </c>
      <c r="C62" s="80">
        <v>0</v>
      </c>
      <c r="D62" s="9" t="str">
        <f t="shared" si="6"/>
        <v>-</v>
      </c>
      <c r="E62" s="80">
        <v>2.01</v>
      </c>
      <c r="F62" s="80">
        <v>26.955</v>
      </c>
      <c r="G62" s="9">
        <f t="shared" si="7"/>
        <v>-92.54312743461325</v>
      </c>
      <c r="H62" s="80">
        <v>0</v>
      </c>
      <c r="I62" s="80">
        <v>0</v>
      </c>
      <c r="J62" s="9" t="str">
        <f t="shared" si="8"/>
        <v>-</v>
      </c>
      <c r="K62" s="80">
        <f t="shared" si="9"/>
        <v>2.01</v>
      </c>
      <c r="L62" s="80">
        <f t="shared" si="10"/>
        <v>26.955</v>
      </c>
      <c r="M62" s="36">
        <f t="shared" si="11"/>
        <v>-92.54312743461325</v>
      </c>
    </row>
    <row r="63" spans="1:13" s="5" customFormat="1" ht="15">
      <c r="A63" s="40" t="s">
        <v>45</v>
      </c>
      <c r="B63" s="78">
        <v>0</v>
      </c>
      <c r="C63" s="78">
        <v>285.75199999999995</v>
      </c>
      <c r="D63" s="8">
        <f t="shared" si="6"/>
        <v>-100</v>
      </c>
      <c r="E63" s="78">
        <v>26.01</v>
      </c>
      <c r="F63" s="78">
        <v>156.01300000000015</v>
      </c>
      <c r="G63" s="8">
        <f t="shared" si="7"/>
        <v>-83.32831238422442</v>
      </c>
      <c r="H63" s="78">
        <v>0</v>
      </c>
      <c r="I63" s="78">
        <v>0</v>
      </c>
      <c r="J63" s="8" t="str">
        <f t="shared" si="8"/>
        <v>-</v>
      </c>
      <c r="K63" s="78">
        <f t="shared" si="9"/>
        <v>26.01</v>
      </c>
      <c r="L63" s="78">
        <f t="shared" si="10"/>
        <v>441.7650000000001</v>
      </c>
      <c r="M63" s="38">
        <f t="shared" si="11"/>
        <v>-94.11225425282674</v>
      </c>
    </row>
    <row r="64" spans="1:13" s="5" customFormat="1" ht="15">
      <c r="A64" s="39" t="s">
        <v>46</v>
      </c>
      <c r="B64" s="80">
        <v>0</v>
      </c>
      <c r="C64" s="80">
        <v>0</v>
      </c>
      <c r="D64" s="9" t="str">
        <f t="shared" si="6"/>
        <v>-</v>
      </c>
      <c r="E64" s="80">
        <v>2.595</v>
      </c>
      <c r="F64" s="80">
        <v>2.9</v>
      </c>
      <c r="G64" s="9">
        <f t="shared" si="7"/>
        <v>-10.517241379310335</v>
      </c>
      <c r="H64" s="80">
        <v>0</v>
      </c>
      <c r="I64" s="80">
        <v>0</v>
      </c>
      <c r="J64" s="9" t="str">
        <f t="shared" si="8"/>
        <v>-</v>
      </c>
      <c r="K64" s="80">
        <f t="shared" si="9"/>
        <v>2.595</v>
      </c>
      <c r="L64" s="80">
        <f t="shared" si="10"/>
        <v>2.9</v>
      </c>
      <c r="M64" s="36">
        <f t="shared" si="11"/>
        <v>-10.517241379310335</v>
      </c>
    </row>
    <row r="65" spans="1:13" s="5" customFormat="1" ht="15">
      <c r="A65" s="37" t="s">
        <v>47</v>
      </c>
      <c r="B65" s="78">
        <v>0</v>
      </c>
      <c r="C65" s="78">
        <v>0</v>
      </c>
      <c r="D65" s="8" t="str">
        <f t="shared" si="6"/>
        <v>-</v>
      </c>
      <c r="E65" s="78">
        <v>0</v>
      </c>
      <c r="F65" s="78">
        <v>0</v>
      </c>
      <c r="G65" s="8" t="str">
        <f t="shared" si="7"/>
        <v>-</v>
      </c>
      <c r="H65" s="78">
        <v>0</v>
      </c>
      <c r="I65" s="78">
        <v>0</v>
      </c>
      <c r="J65" s="8" t="str">
        <f t="shared" si="8"/>
        <v>-</v>
      </c>
      <c r="K65" s="78">
        <f t="shared" si="9"/>
        <v>0</v>
      </c>
      <c r="L65" s="78">
        <f t="shared" si="10"/>
        <v>0</v>
      </c>
      <c r="M65" s="38" t="str">
        <f t="shared" si="11"/>
        <v>-</v>
      </c>
    </row>
    <row r="66" spans="1:13" s="5" customFormat="1" ht="15">
      <c r="A66" s="39" t="s">
        <v>78</v>
      </c>
      <c r="B66" s="80">
        <v>0</v>
      </c>
      <c r="C66" s="80">
        <v>0</v>
      </c>
      <c r="D66" s="9" t="str">
        <f t="shared" si="6"/>
        <v>-</v>
      </c>
      <c r="E66" s="80">
        <v>0</v>
      </c>
      <c r="F66" s="80">
        <v>0</v>
      </c>
      <c r="G66" s="9" t="str">
        <f t="shared" si="7"/>
        <v>-</v>
      </c>
      <c r="H66" s="80">
        <v>0</v>
      </c>
      <c r="I66" s="80">
        <v>0</v>
      </c>
      <c r="J66" s="9" t="str">
        <f t="shared" si="8"/>
        <v>-</v>
      </c>
      <c r="K66" s="80">
        <f t="shared" si="9"/>
        <v>0</v>
      </c>
      <c r="L66" s="80">
        <f t="shared" si="10"/>
        <v>0</v>
      </c>
      <c r="M66" s="36" t="str">
        <f t="shared" si="11"/>
        <v>-</v>
      </c>
    </row>
    <row r="67" spans="1:13" s="5" customFormat="1" ht="15">
      <c r="A67" s="37" t="s">
        <v>179</v>
      </c>
      <c r="B67" s="78">
        <v>0</v>
      </c>
      <c r="C67" s="78">
        <v>0</v>
      </c>
      <c r="D67" s="8" t="str">
        <f t="shared" si="6"/>
        <v>-</v>
      </c>
      <c r="E67" s="78">
        <v>0</v>
      </c>
      <c r="F67" s="78">
        <v>0</v>
      </c>
      <c r="G67" s="8" t="str">
        <f t="shared" si="7"/>
        <v>-</v>
      </c>
      <c r="H67" s="78">
        <v>0</v>
      </c>
      <c r="I67" s="78">
        <v>0</v>
      </c>
      <c r="J67" s="8" t="str">
        <f t="shared" si="8"/>
        <v>-</v>
      </c>
      <c r="K67" s="78">
        <f t="shared" si="9"/>
        <v>0</v>
      </c>
      <c r="L67" s="78">
        <f t="shared" si="10"/>
        <v>0</v>
      </c>
      <c r="M67" s="38" t="str">
        <f t="shared" si="11"/>
        <v>-</v>
      </c>
    </row>
    <row r="68" spans="1:13" s="5" customFormat="1" ht="15">
      <c r="A68" s="39" t="s">
        <v>48</v>
      </c>
      <c r="B68" s="80">
        <v>0</v>
      </c>
      <c r="C68" s="80">
        <v>0</v>
      </c>
      <c r="D68" s="9" t="str">
        <f t="shared" si="6"/>
        <v>-</v>
      </c>
      <c r="E68" s="80">
        <v>50.88</v>
      </c>
      <c r="F68" s="80">
        <v>27.15</v>
      </c>
      <c r="G68" s="9">
        <f t="shared" si="7"/>
        <v>87.40331491712709</v>
      </c>
      <c r="H68" s="80">
        <v>0</v>
      </c>
      <c r="I68" s="80">
        <v>0</v>
      </c>
      <c r="J68" s="9" t="str">
        <f t="shared" si="8"/>
        <v>-</v>
      </c>
      <c r="K68" s="80">
        <f t="shared" si="9"/>
        <v>50.88</v>
      </c>
      <c r="L68" s="80">
        <f t="shared" si="10"/>
        <v>27.15</v>
      </c>
      <c r="M68" s="36">
        <f t="shared" si="11"/>
        <v>87.40331491712709</v>
      </c>
    </row>
    <row r="69" spans="1:13" s="5" customFormat="1" ht="15">
      <c r="A69" s="37" t="s">
        <v>119</v>
      </c>
      <c r="B69" s="78">
        <v>0</v>
      </c>
      <c r="C69" s="78">
        <v>0</v>
      </c>
      <c r="D69" s="8" t="str">
        <f t="shared" si="6"/>
        <v>-</v>
      </c>
      <c r="E69" s="78">
        <v>0</v>
      </c>
      <c r="F69" s="78">
        <v>0</v>
      </c>
      <c r="G69" s="8" t="str">
        <f t="shared" si="7"/>
        <v>-</v>
      </c>
      <c r="H69" s="78">
        <v>0</v>
      </c>
      <c r="I69" s="78">
        <v>0</v>
      </c>
      <c r="J69" s="8" t="str">
        <f t="shared" si="8"/>
        <v>-</v>
      </c>
      <c r="K69" s="78">
        <f t="shared" si="9"/>
        <v>0</v>
      </c>
      <c r="L69" s="78">
        <f t="shared" si="10"/>
        <v>0</v>
      </c>
      <c r="M69" s="38" t="str">
        <f t="shared" si="11"/>
        <v>-</v>
      </c>
    </row>
    <row r="70" spans="1:13" s="5" customFormat="1" ht="15">
      <c r="A70" s="35" t="s">
        <v>49</v>
      </c>
      <c r="B70" s="80">
        <v>0</v>
      </c>
      <c r="C70" s="80">
        <v>0</v>
      </c>
      <c r="D70" s="9" t="str">
        <f t="shared" si="6"/>
        <v>-</v>
      </c>
      <c r="E70" s="80">
        <v>156.67200000000003</v>
      </c>
      <c r="F70" s="80">
        <v>731.1219999999998</v>
      </c>
      <c r="G70" s="9">
        <f t="shared" si="7"/>
        <v>-78.57101824319334</v>
      </c>
      <c r="H70" s="80">
        <v>0</v>
      </c>
      <c r="I70" s="80">
        <v>0</v>
      </c>
      <c r="J70" s="9" t="str">
        <f t="shared" si="8"/>
        <v>-</v>
      </c>
      <c r="K70" s="80">
        <f t="shared" si="9"/>
        <v>156.67200000000003</v>
      </c>
      <c r="L70" s="80">
        <f t="shared" si="10"/>
        <v>731.1219999999998</v>
      </c>
      <c r="M70" s="36">
        <f t="shared" si="11"/>
        <v>-78.57101824319334</v>
      </c>
    </row>
    <row r="71" spans="1:13" s="5" customFormat="1" ht="15">
      <c r="A71" s="37" t="s">
        <v>50</v>
      </c>
      <c r="B71" s="78">
        <v>0</v>
      </c>
      <c r="C71" s="78">
        <v>0</v>
      </c>
      <c r="D71" s="8" t="str">
        <f aca="true" t="shared" si="12" ref="D71:D102">IF(IF(C71=0,0,((B71-C71)*100)/C71)=0,"-",((B71-C71)*100)/C71)</f>
        <v>-</v>
      </c>
      <c r="E71" s="78">
        <v>7758.521000000001</v>
      </c>
      <c r="F71" s="78">
        <v>8523.665</v>
      </c>
      <c r="G71" s="8">
        <f aca="true" t="shared" si="13" ref="G71:G102">IF(IF(F71=0,0,((E71-F71)*100)/F71)=0,"-",((E71-F71)*100)/F71)</f>
        <v>-8.976701923409708</v>
      </c>
      <c r="H71" s="78">
        <v>161.21400000000006</v>
      </c>
      <c r="I71" s="78">
        <v>115.09199999999998</v>
      </c>
      <c r="J71" s="8">
        <f aca="true" t="shared" si="14" ref="J71:J102">IF(IF(I71=0,0,((H71-I71)*100)/I71)=0,"-",((H71-I71)*100)/I71)</f>
        <v>40.07402773433434</v>
      </c>
      <c r="K71" s="78">
        <f aca="true" t="shared" si="15" ref="K71:K102">B71+E71+H71</f>
        <v>7919.735000000001</v>
      </c>
      <c r="L71" s="78">
        <f aca="true" t="shared" si="16" ref="L71:L102">C71+F71+I71</f>
        <v>8638.757000000001</v>
      </c>
      <c r="M71" s="38">
        <f aca="true" t="shared" si="17" ref="M71:M102">IF(IF(L71=0,0,((K71-L71)*100)/L71)=0,"-",((K71-L71)*100)/L71)</f>
        <v>-8.323211313849907</v>
      </c>
    </row>
    <row r="72" spans="1:13" s="5" customFormat="1" ht="15">
      <c r="A72" s="39" t="s">
        <v>77</v>
      </c>
      <c r="B72" s="80">
        <v>0</v>
      </c>
      <c r="C72" s="80">
        <v>0</v>
      </c>
      <c r="D72" s="9" t="str">
        <f t="shared" si="12"/>
        <v>-</v>
      </c>
      <c r="E72" s="80">
        <v>0</v>
      </c>
      <c r="F72" s="80">
        <v>0</v>
      </c>
      <c r="G72" s="9" t="str">
        <f t="shared" si="13"/>
        <v>-</v>
      </c>
      <c r="H72" s="80">
        <v>0</v>
      </c>
      <c r="I72" s="80">
        <v>0</v>
      </c>
      <c r="J72" s="9" t="str">
        <f t="shared" si="14"/>
        <v>-</v>
      </c>
      <c r="K72" s="80">
        <f t="shared" si="15"/>
        <v>0</v>
      </c>
      <c r="L72" s="80">
        <f t="shared" si="16"/>
        <v>0</v>
      </c>
      <c r="M72" s="36" t="str">
        <f t="shared" si="17"/>
        <v>-</v>
      </c>
    </row>
    <row r="73" spans="1:13" s="5" customFormat="1" ht="15">
      <c r="A73" s="37" t="s">
        <v>125</v>
      </c>
      <c r="B73" s="78">
        <v>0</v>
      </c>
      <c r="C73" s="78">
        <v>0</v>
      </c>
      <c r="D73" s="8" t="str">
        <f t="shared" si="12"/>
        <v>-</v>
      </c>
      <c r="E73" s="78">
        <v>0</v>
      </c>
      <c r="F73" s="78">
        <v>0</v>
      </c>
      <c r="G73" s="8" t="str">
        <f t="shared" si="13"/>
        <v>-</v>
      </c>
      <c r="H73" s="78">
        <v>0</v>
      </c>
      <c r="I73" s="78">
        <v>0</v>
      </c>
      <c r="J73" s="8" t="str">
        <f t="shared" si="14"/>
        <v>-</v>
      </c>
      <c r="K73" s="78">
        <f t="shared" si="15"/>
        <v>0</v>
      </c>
      <c r="L73" s="78">
        <f t="shared" si="16"/>
        <v>0</v>
      </c>
      <c r="M73" s="38" t="str">
        <f t="shared" si="17"/>
        <v>-</v>
      </c>
    </row>
    <row r="74" spans="1:13" s="5" customFormat="1" ht="15">
      <c r="A74" s="35" t="s">
        <v>51</v>
      </c>
      <c r="B74" s="80">
        <v>0</v>
      </c>
      <c r="C74" s="80">
        <v>0</v>
      </c>
      <c r="D74" s="9" t="str">
        <f t="shared" si="12"/>
        <v>-</v>
      </c>
      <c r="E74" s="80">
        <v>0</v>
      </c>
      <c r="F74" s="80">
        <v>0</v>
      </c>
      <c r="G74" s="9" t="str">
        <f t="shared" si="13"/>
        <v>-</v>
      </c>
      <c r="H74" s="80">
        <v>0</v>
      </c>
      <c r="I74" s="80">
        <v>0</v>
      </c>
      <c r="J74" s="9" t="str">
        <f t="shared" si="14"/>
        <v>-</v>
      </c>
      <c r="K74" s="80">
        <f t="shared" si="15"/>
        <v>0</v>
      </c>
      <c r="L74" s="80">
        <f t="shared" si="16"/>
        <v>0</v>
      </c>
      <c r="M74" s="36" t="str">
        <f t="shared" si="17"/>
        <v>-</v>
      </c>
    </row>
    <row r="75" spans="1:13" s="5" customFormat="1" ht="15">
      <c r="A75" s="40" t="s">
        <v>67</v>
      </c>
      <c r="B75" s="78">
        <v>0</v>
      </c>
      <c r="C75" s="78">
        <v>0</v>
      </c>
      <c r="D75" s="8" t="str">
        <f t="shared" si="12"/>
        <v>-</v>
      </c>
      <c r="E75" s="78">
        <v>0</v>
      </c>
      <c r="F75" s="78">
        <v>0</v>
      </c>
      <c r="G75" s="8" t="str">
        <f t="shared" si="13"/>
        <v>-</v>
      </c>
      <c r="H75" s="78">
        <v>0</v>
      </c>
      <c r="I75" s="78">
        <v>0</v>
      </c>
      <c r="J75" s="8" t="str">
        <f t="shared" si="14"/>
        <v>-</v>
      </c>
      <c r="K75" s="78">
        <f t="shared" si="15"/>
        <v>0</v>
      </c>
      <c r="L75" s="78">
        <f t="shared" si="16"/>
        <v>0</v>
      </c>
      <c r="M75" s="38" t="str">
        <f t="shared" si="17"/>
        <v>-</v>
      </c>
    </row>
    <row r="76" spans="1:13" s="5" customFormat="1" ht="15">
      <c r="A76" s="35" t="s">
        <v>52</v>
      </c>
      <c r="B76" s="80">
        <v>0</v>
      </c>
      <c r="C76" s="80">
        <v>0</v>
      </c>
      <c r="D76" s="9" t="str">
        <f t="shared" si="12"/>
        <v>-</v>
      </c>
      <c r="E76" s="80">
        <v>0</v>
      </c>
      <c r="F76" s="80">
        <v>0</v>
      </c>
      <c r="G76" s="9" t="str">
        <f t="shared" si="13"/>
        <v>-</v>
      </c>
      <c r="H76" s="80">
        <v>61.786</v>
      </c>
      <c r="I76" s="80">
        <v>163.84800000000007</v>
      </c>
      <c r="J76" s="9">
        <f t="shared" si="14"/>
        <v>-62.29065963575999</v>
      </c>
      <c r="K76" s="80">
        <f t="shared" si="15"/>
        <v>61.786</v>
      </c>
      <c r="L76" s="80">
        <f t="shared" si="16"/>
        <v>163.84800000000007</v>
      </c>
      <c r="M76" s="36">
        <f t="shared" si="17"/>
        <v>-62.29065963575999</v>
      </c>
    </row>
    <row r="77" spans="1:13" s="5" customFormat="1" ht="15">
      <c r="A77" s="40" t="s">
        <v>74</v>
      </c>
      <c r="B77" s="78">
        <v>0</v>
      </c>
      <c r="C77" s="78">
        <v>0</v>
      </c>
      <c r="D77" s="8" t="str">
        <f t="shared" si="12"/>
        <v>-</v>
      </c>
      <c r="E77" s="78">
        <v>0</v>
      </c>
      <c r="F77" s="78">
        <v>0</v>
      </c>
      <c r="G77" s="8" t="str">
        <f t="shared" si="13"/>
        <v>-</v>
      </c>
      <c r="H77" s="78">
        <v>0</v>
      </c>
      <c r="I77" s="78">
        <v>0</v>
      </c>
      <c r="J77" s="8" t="str">
        <f t="shared" si="14"/>
        <v>-</v>
      </c>
      <c r="K77" s="78">
        <f t="shared" si="15"/>
        <v>0</v>
      </c>
      <c r="L77" s="78">
        <f t="shared" si="16"/>
        <v>0</v>
      </c>
      <c r="M77" s="38" t="str">
        <f t="shared" si="17"/>
        <v>-</v>
      </c>
    </row>
    <row r="78" spans="1:13" s="5" customFormat="1" ht="15">
      <c r="A78" s="35" t="s">
        <v>188</v>
      </c>
      <c r="B78" s="80">
        <v>0</v>
      </c>
      <c r="C78" s="80">
        <v>0</v>
      </c>
      <c r="D78" s="9" t="str">
        <f t="shared" si="12"/>
        <v>-</v>
      </c>
      <c r="E78" s="80">
        <v>0</v>
      </c>
      <c r="F78" s="80">
        <v>0</v>
      </c>
      <c r="G78" s="9" t="str">
        <f t="shared" si="13"/>
        <v>-</v>
      </c>
      <c r="H78" s="80">
        <v>0</v>
      </c>
      <c r="I78" s="80">
        <v>0</v>
      </c>
      <c r="J78" s="9" t="str">
        <f t="shared" si="14"/>
        <v>-</v>
      </c>
      <c r="K78" s="80">
        <f t="shared" si="15"/>
        <v>0</v>
      </c>
      <c r="L78" s="80">
        <f t="shared" si="16"/>
        <v>0</v>
      </c>
      <c r="M78" s="36" t="str">
        <f t="shared" si="17"/>
        <v>-</v>
      </c>
    </row>
    <row r="79" spans="1:13" s="5" customFormat="1" ht="15">
      <c r="A79" s="40" t="s">
        <v>100</v>
      </c>
      <c r="B79" s="78">
        <v>0</v>
      </c>
      <c r="C79" s="78">
        <v>0</v>
      </c>
      <c r="D79" s="8" t="str">
        <f t="shared" si="12"/>
        <v>-</v>
      </c>
      <c r="E79" s="78">
        <v>61.73599999999999</v>
      </c>
      <c r="F79" s="78">
        <v>48.07</v>
      </c>
      <c r="G79" s="8">
        <f t="shared" si="13"/>
        <v>28.429373829831476</v>
      </c>
      <c r="H79" s="78">
        <v>0</v>
      </c>
      <c r="I79" s="78">
        <v>0</v>
      </c>
      <c r="J79" s="8" t="str">
        <f t="shared" si="14"/>
        <v>-</v>
      </c>
      <c r="K79" s="78">
        <f t="shared" si="15"/>
        <v>61.73599999999999</v>
      </c>
      <c r="L79" s="78">
        <f t="shared" si="16"/>
        <v>48.07</v>
      </c>
      <c r="M79" s="38">
        <f t="shared" si="17"/>
        <v>28.429373829831476</v>
      </c>
    </row>
    <row r="80" spans="1:13" s="5" customFormat="1" ht="15">
      <c r="A80" s="35" t="s">
        <v>122</v>
      </c>
      <c r="B80" s="80">
        <v>0</v>
      </c>
      <c r="C80" s="80">
        <v>0</v>
      </c>
      <c r="D80" s="9" t="str">
        <f t="shared" si="12"/>
        <v>-</v>
      </c>
      <c r="E80" s="80">
        <v>0</v>
      </c>
      <c r="F80" s="80">
        <v>0</v>
      </c>
      <c r="G80" s="9" t="str">
        <f t="shared" si="13"/>
        <v>-</v>
      </c>
      <c r="H80" s="80">
        <v>0</v>
      </c>
      <c r="I80" s="80">
        <v>0</v>
      </c>
      <c r="J80" s="9" t="str">
        <f t="shared" si="14"/>
        <v>-</v>
      </c>
      <c r="K80" s="80">
        <f t="shared" si="15"/>
        <v>0</v>
      </c>
      <c r="L80" s="80">
        <f t="shared" si="16"/>
        <v>0</v>
      </c>
      <c r="M80" s="36" t="str">
        <f t="shared" si="17"/>
        <v>-</v>
      </c>
    </row>
    <row r="81" spans="1:13" s="5" customFormat="1" ht="15">
      <c r="A81" s="40" t="s">
        <v>82</v>
      </c>
      <c r="B81" s="78">
        <v>0</v>
      </c>
      <c r="C81" s="78">
        <v>0</v>
      </c>
      <c r="D81" s="8" t="str">
        <f t="shared" si="12"/>
        <v>-</v>
      </c>
      <c r="E81" s="78">
        <v>28.067000000000007</v>
      </c>
      <c r="F81" s="78">
        <v>30.012</v>
      </c>
      <c r="G81" s="8">
        <f t="shared" si="13"/>
        <v>-6.480741036918543</v>
      </c>
      <c r="H81" s="78">
        <v>0</v>
      </c>
      <c r="I81" s="78">
        <v>0</v>
      </c>
      <c r="J81" s="8" t="str">
        <f t="shared" si="14"/>
        <v>-</v>
      </c>
      <c r="K81" s="78">
        <f t="shared" si="15"/>
        <v>28.067000000000007</v>
      </c>
      <c r="L81" s="78">
        <f t="shared" si="16"/>
        <v>30.012</v>
      </c>
      <c r="M81" s="38">
        <f t="shared" si="17"/>
        <v>-6.480741036918543</v>
      </c>
    </row>
    <row r="82" spans="1:13" s="5" customFormat="1" ht="15">
      <c r="A82" s="35" t="s">
        <v>66</v>
      </c>
      <c r="B82" s="80">
        <v>0</v>
      </c>
      <c r="C82" s="80">
        <v>0</v>
      </c>
      <c r="D82" s="9" t="str">
        <f t="shared" si="12"/>
        <v>-</v>
      </c>
      <c r="E82" s="80">
        <v>224.605</v>
      </c>
      <c r="F82" s="80">
        <v>401.16</v>
      </c>
      <c r="G82" s="9">
        <f t="shared" si="13"/>
        <v>-44.011117758500355</v>
      </c>
      <c r="H82" s="80">
        <v>0</v>
      </c>
      <c r="I82" s="80">
        <v>0</v>
      </c>
      <c r="J82" s="9" t="str">
        <f t="shared" si="14"/>
        <v>-</v>
      </c>
      <c r="K82" s="80">
        <f t="shared" si="15"/>
        <v>224.605</v>
      </c>
      <c r="L82" s="80">
        <f t="shared" si="16"/>
        <v>401.16</v>
      </c>
      <c r="M82" s="36">
        <f t="shared" si="17"/>
        <v>-44.011117758500355</v>
      </c>
    </row>
    <row r="83" spans="1:13" s="5" customFormat="1" ht="15">
      <c r="A83" s="40" t="s">
        <v>95</v>
      </c>
      <c r="B83" s="78">
        <v>0</v>
      </c>
      <c r="C83" s="78">
        <v>0</v>
      </c>
      <c r="D83" s="8" t="str">
        <f t="shared" si="12"/>
        <v>-</v>
      </c>
      <c r="E83" s="78">
        <v>0</v>
      </c>
      <c r="F83" s="78">
        <v>0</v>
      </c>
      <c r="G83" s="8" t="str">
        <f t="shared" si="13"/>
        <v>-</v>
      </c>
      <c r="H83" s="78">
        <v>0</v>
      </c>
      <c r="I83" s="78">
        <v>0</v>
      </c>
      <c r="J83" s="8" t="str">
        <f t="shared" si="14"/>
        <v>-</v>
      </c>
      <c r="K83" s="78">
        <f t="shared" si="15"/>
        <v>0</v>
      </c>
      <c r="L83" s="78">
        <f t="shared" si="16"/>
        <v>0</v>
      </c>
      <c r="M83" s="38" t="str">
        <f t="shared" si="17"/>
        <v>-</v>
      </c>
    </row>
    <row r="84" spans="1:13" s="5" customFormat="1" ht="15">
      <c r="A84" s="35" t="s">
        <v>53</v>
      </c>
      <c r="B84" s="80">
        <v>0</v>
      </c>
      <c r="C84" s="80">
        <v>0</v>
      </c>
      <c r="D84" s="9" t="str">
        <f t="shared" si="12"/>
        <v>-</v>
      </c>
      <c r="E84" s="80">
        <v>0</v>
      </c>
      <c r="F84" s="80">
        <v>0</v>
      </c>
      <c r="G84" s="9" t="str">
        <f t="shared" si="13"/>
        <v>-</v>
      </c>
      <c r="H84" s="80">
        <v>0</v>
      </c>
      <c r="I84" s="80">
        <v>0</v>
      </c>
      <c r="J84" s="9" t="str">
        <f t="shared" si="14"/>
        <v>-</v>
      </c>
      <c r="K84" s="80">
        <f t="shared" si="15"/>
        <v>0</v>
      </c>
      <c r="L84" s="80">
        <f t="shared" si="16"/>
        <v>0</v>
      </c>
      <c r="M84" s="36" t="str">
        <f t="shared" si="17"/>
        <v>-</v>
      </c>
    </row>
    <row r="85" spans="1:13" s="5" customFormat="1" ht="15">
      <c r="A85" s="37" t="s">
        <v>176</v>
      </c>
      <c r="B85" s="78">
        <v>0</v>
      </c>
      <c r="C85" s="78">
        <v>0</v>
      </c>
      <c r="D85" s="8" t="str">
        <f t="shared" si="12"/>
        <v>-</v>
      </c>
      <c r="E85" s="78">
        <v>0</v>
      </c>
      <c r="F85" s="78">
        <v>0</v>
      </c>
      <c r="G85" s="8" t="str">
        <f t="shared" si="13"/>
        <v>-</v>
      </c>
      <c r="H85" s="78">
        <v>0</v>
      </c>
      <c r="I85" s="78">
        <v>0</v>
      </c>
      <c r="J85" s="8" t="str">
        <f t="shared" si="14"/>
        <v>-</v>
      </c>
      <c r="K85" s="78">
        <f t="shared" si="15"/>
        <v>0</v>
      </c>
      <c r="L85" s="78">
        <f t="shared" si="16"/>
        <v>0</v>
      </c>
      <c r="M85" s="38" t="str">
        <f t="shared" si="17"/>
        <v>-</v>
      </c>
    </row>
    <row r="86" spans="1:13" s="5" customFormat="1" ht="15">
      <c r="A86" s="39" t="s">
        <v>108</v>
      </c>
      <c r="B86" s="80">
        <v>0</v>
      </c>
      <c r="C86" s="80">
        <v>0</v>
      </c>
      <c r="D86" s="9" t="str">
        <f t="shared" si="12"/>
        <v>-</v>
      </c>
      <c r="E86" s="80">
        <v>0</v>
      </c>
      <c r="F86" s="80">
        <v>0</v>
      </c>
      <c r="G86" s="9" t="str">
        <f t="shared" si="13"/>
        <v>-</v>
      </c>
      <c r="H86" s="80">
        <v>0</v>
      </c>
      <c r="I86" s="80">
        <v>0</v>
      </c>
      <c r="J86" s="9" t="str">
        <f t="shared" si="14"/>
        <v>-</v>
      </c>
      <c r="K86" s="80">
        <f t="shared" si="15"/>
        <v>0</v>
      </c>
      <c r="L86" s="80">
        <f t="shared" si="16"/>
        <v>0</v>
      </c>
      <c r="M86" s="36" t="str">
        <f t="shared" si="17"/>
        <v>-</v>
      </c>
    </row>
    <row r="87" spans="1:13" s="5" customFormat="1" ht="15">
      <c r="A87" s="37" t="s">
        <v>98</v>
      </c>
      <c r="B87" s="78">
        <v>0</v>
      </c>
      <c r="C87" s="78">
        <v>0</v>
      </c>
      <c r="D87" s="8" t="str">
        <f t="shared" si="12"/>
        <v>-</v>
      </c>
      <c r="E87" s="78">
        <v>0</v>
      </c>
      <c r="F87" s="78">
        <v>3</v>
      </c>
      <c r="G87" s="8">
        <f t="shared" si="13"/>
        <v>-100</v>
      </c>
      <c r="H87" s="78">
        <v>0</v>
      </c>
      <c r="I87" s="78">
        <v>0</v>
      </c>
      <c r="J87" s="8" t="str">
        <f t="shared" si="14"/>
        <v>-</v>
      </c>
      <c r="K87" s="78">
        <f t="shared" si="15"/>
        <v>0</v>
      </c>
      <c r="L87" s="78">
        <f t="shared" si="16"/>
        <v>3</v>
      </c>
      <c r="M87" s="38">
        <f t="shared" si="17"/>
        <v>-100</v>
      </c>
    </row>
    <row r="88" spans="1:13" s="5" customFormat="1" ht="15">
      <c r="A88" s="35" t="s">
        <v>96</v>
      </c>
      <c r="B88" s="80">
        <v>0</v>
      </c>
      <c r="C88" s="80">
        <v>0</v>
      </c>
      <c r="D88" s="9" t="str">
        <f t="shared" si="12"/>
        <v>-</v>
      </c>
      <c r="E88" s="80">
        <v>812.2520000000004</v>
      </c>
      <c r="F88" s="80">
        <v>1579.152</v>
      </c>
      <c r="G88" s="9">
        <f t="shared" si="13"/>
        <v>-48.56403943382269</v>
      </c>
      <c r="H88" s="80">
        <v>0</v>
      </c>
      <c r="I88" s="80">
        <v>0</v>
      </c>
      <c r="J88" s="9" t="str">
        <f t="shared" si="14"/>
        <v>-</v>
      </c>
      <c r="K88" s="80">
        <f t="shared" si="15"/>
        <v>812.2520000000004</v>
      </c>
      <c r="L88" s="80">
        <f t="shared" si="16"/>
        <v>1579.152</v>
      </c>
      <c r="M88" s="36">
        <f t="shared" si="17"/>
        <v>-48.56403943382269</v>
      </c>
    </row>
    <row r="89" spans="1:13" s="5" customFormat="1" ht="15">
      <c r="A89" s="40" t="s">
        <v>191</v>
      </c>
      <c r="B89" s="78">
        <v>0</v>
      </c>
      <c r="C89" s="78">
        <v>0</v>
      </c>
      <c r="D89" s="8" t="str">
        <f t="shared" si="12"/>
        <v>-</v>
      </c>
      <c r="E89" s="78">
        <v>0</v>
      </c>
      <c r="F89" s="78">
        <v>156.462</v>
      </c>
      <c r="G89" s="8">
        <f t="shared" si="13"/>
        <v>-100</v>
      </c>
      <c r="H89" s="78">
        <v>0</v>
      </c>
      <c r="I89" s="78">
        <v>0</v>
      </c>
      <c r="J89" s="8" t="str">
        <f t="shared" si="14"/>
        <v>-</v>
      </c>
      <c r="K89" s="78">
        <f t="shared" si="15"/>
        <v>0</v>
      </c>
      <c r="L89" s="78">
        <f t="shared" si="16"/>
        <v>156.462</v>
      </c>
      <c r="M89" s="38">
        <f t="shared" si="17"/>
        <v>-100</v>
      </c>
    </row>
    <row r="90" spans="1:13" s="5" customFormat="1" ht="15">
      <c r="A90" s="35" t="s">
        <v>175</v>
      </c>
      <c r="B90" s="80">
        <v>0</v>
      </c>
      <c r="C90" s="80">
        <v>0</v>
      </c>
      <c r="D90" s="9" t="str">
        <f t="shared" si="12"/>
        <v>-</v>
      </c>
      <c r="E90" s="80">
        <v>0</v>
      </c>
      <c r="F90" s="80">
        <v>0</v>
      </c>
      <c r="G90" s="9" t="str">
        <f t="shared" si="13"/>
        <v>-</v>
      </c>
      <c r="H90" s="80">
        <v>0</v>
      </c>
      <c r="I90" s="80">
        <v>0</v>
      </c>
      <c r="J90" s="9" t="str">
        <f t="shared" si="14"/>
        <v>-</v>
      </c>
      <c r="K90" s="80">
        <f t="shared" si="15"/>
        <v>0</v>
      </c>
      <c r="L90" s="80">
        <f t="shared" si="16"/>
        <v>0</v>
      </c>
      <c r="M90" s="36" t="str">
        <f t="shared" si="17"/>
        <v>-</v>
      </c>
    </row>
    <row r="91" spans="1:13" s="5" customFormat="1" ht="15">
      <c r="A91" s="40" t="s">
        <v>81</v>
      </c>
      <c r="B91" s="78">
        <v>0</v>
      </c>
      <c r="C91" s="78">
        <v>0</v>
      </c>
      <c r="D91" s="8" t="str">
        <f t="shared" si="12"/>
        <v>-</v>
      </c>
      <c r="E91" s="78">
        <v>0</v>
      </c>
      <c r="F91" s="78">
        <v>0</v>
      </c>
      <c r="G91" s="8" t="str">
        <f t="shared" si="13"/>
        <v>-</v>
      </c>
      <c r="H91" s="78">
        <v>0</v>
      </c>
      <c r="I91" s="78">
        <v>0</v>
      </c>
      <c r="J91" s="8" t="str">
        <f t="shared" si="14"/>
        <v>-</v>
      </c>
      <c r="K91" s="78">
        <f t="shared" si="15"/>
        <v>0</v>
      </c>
      <c r="L91" s="78">
        <f t="shared" si="16"/>
        <v>0</v>
      </c>
      <c r="M91" s="38" t="str">
        <f t="shared" si="17"/>
        <v>-</v>
      </c>
    </row>
    <row r="92" spans="1:13" s="5" customFormat="1" ht="15">
      <c r="A92" s="35" t="s">
        <v>185</v>
      </c>
      <c r="B92" s="80">
        <v>0</v>
      </c>
      <c r="C92" s="80">
        <v>0</v>
      </c>
      <c r="D92" s="9" t="str">
        <f t="shared" si="12"/>
        <v>-</v>
      </c>
      <c r="E92" s="80">
        <v>0</v>
      </c>
      <c r="F92" s="80">
        <v>0</v>
      </c>
      <c r="G92" s="9" t="str">
        <f t="shared" si="13"/>
        <v>-</v>
      </c>
      <c r="H92" s="80">
        <v>0</v>
      </c>
      <c r="I92" s="80">
        <v>0</v>
      </c>
      <c r="J92" s="9" t="str">
        <f t="shared" si="14"/>
        <v>-</v>
      </c>
      <c r="K92" s="80">
        <f t="shared" si="15"/>
        <v>0</v>
      </c>
      <c r="L92" s="80">
        <f t="shared" si="16"/>
        <v>0</v>
      </c>
      <c r="M92" s="36" t="str">
        <f t="shared" si="17"/>
        <v>-</v>
      </c>
    </row>
    <row r="93" spans="1:13" s="5" customFormat="1" ht="15">
      <c r="A93" s="40" t="s">
        <v>200</v>
      </c>
      <c r="B93" s="78">
        <v>0</v>
      </c>
      <c r="C93" s="78">
        <v>0</v>
      </c>
      <c r="D93" s="8" t="str">
        <f t="shared" si="12"/>
        <v>-</v>
      </c>
      <c r="E93" s="78">
        <v>0</v>
      </c>
      <c r="F93" s="78">
        <v>0</v>
      </c>
      <c r="G93" s="8" t="str">
        <f t="shared" si="13"/>
        <v>-</v>
      </c>
      <c r="H93" s="78">
        <v>0</v>
      </c>
      <c r="I93" s="78">
        <v>0</v>
      </c>
      <c r="J93" s="8" t="str">
        <f t="shared" si="14"/>
        <v>-</v>
      </c>
      <c r="K93" s="78">
        <f t="shared" si="15"/>
        <v>0</v>
      </c>
      <c r="L93" s="78">
        <f t="shared" si="16"/>
        <v>0</v>
      </c>
      <c r="M93" s="38" t="str">
        <f t="shared" si="17"/>
        <v>-</v>
      </c>
    </row>
    <row r="94" spans="1:13" s="5" customFormat="1" ht="15">
      <c r="A94" s="35" t="s">
        <v>54</v>
      </c>
      <c r="B94" s="80">
        <v>0</v>
      </c>
      <c r="C94" s="80">
        <v>0</v>
      </c>
      <c r="D94" s="9" t="str">
        <f t="shared" si="12"/>
        <v>-</v>
      </c>
      <c r="E94" s="80">
        <v>0.008</v>
      </c>
      <c r="F94" s="80">
        <v>0</v>
      </c>
      <c r="G94" s="9" t="str">
        <f t="shared" si="13"/>
        <v>-</v>
      </c>
      <c r="H94" s="80">
        <v>0</v>
      </c>
      <c r="I94" s="80">
        <v>19.6</v>
      </c>
      <c r="J94" s="9">
        <f t="shared" si="14"/>
        <v>-100</v>
      </c>
      <c r="K94" s="80">
        <f t="shared" si="15"/>
        <v>0.008</v>
      </c>
      <c r="L94" s="80">
        <f t="shared" si="16"/>
        <v>19.6</v>
      </c>
      <c r="M94" s="36">
        <f t="shared" si="17"/>
        <v>-99.9591836734694</v>
      </c>
    </row>
    <row r="95" spans="1:13" s="5" customFormat="1" ht="15">
      <c r="A95" s="40" t="s">
        <v>141</v>
      </c>
      <c r="B95" s="78">
        <v>0</v>
      </c>
      <c r="C95" s="78">
        <v>0</v>
      </c>
      <c r="D95" s="8" t="str">
        <f t="shared" si="12"/>
        <v>-</v>
      </c>
      <c r="E95" s="78">
        <v>16.895999999999994</v>
      </c>
      <c r="F95" s="78">
        <v>0</v>
      </c>
      <c r="G95" s="8" t="str">
        <f t="shared" si="13"/>
        <v>-</v>
      </c>
      <c r="H95" s="78">
        <v>0</v>
      </c>
      <c r="I95" s="78">
        <v>0</v>
      </c>
      <c r="J95" s="8" t="str">
        <f t="shared" si="14"/>
        <v>-</v>
      </c>
      <c r="K95" s="78">
        <f t="shared" si="15"/>
        <v>16.895999999999994</v>
      </c>
      <c r="L95" s="78">
        <f t="shared" si="16"/>
        <v>0</v>
      </c>
      <c r="M95" s="38" t="str">
        <f t="shared" si="17"/>
        <v>-</v>
      </c>
    </row>
    <row r="96" spans="1:13" s="5" customFormat="1" ht="15">
      <c r="A96" s="35" t="s">
        <v>173</v>
      </c>
      <c r="B96" s="80">
        <v>0</v>
      </c>
      <c r="C96" s="80">
        <v>0</v>
      </c>
      <c r="D96" s="9" t="str">
        <f t="shared" si="12"/>
        <v>-</v>
      </c>
      <c r="E96" s="80">
        <v>0</v>
      </c>
      <c r="F96" s="80">
        <v>0</v>
      </c>
      <c r="G96" s="9" t="str">
        <f t="shared" si="13"/>
        <v>-</v>
      </c>
      <c r="H96" s="80">
        <v>0</v>
      </c>
      <c r="I96" s="80">
        <v>0</v>
      </c>
      <c r="J96" s="9" t="str">
        <f t="shared" si="14"/>
        <v>-</v>
      </c>
      <c r="K96" s="80">
        <f t="shared" si="15"/>
        <v>0</v>
      </c>
      <c r="L96" s="80">
        <f t="shared" si="16"/>
        <v>0</v>
      </c>
      <c r="M96" s="36" t="str">
        <f t="shared" si="17"/>
        <v>-</v>
      </c>
    </row>
    <row r="97" spans="1:13" s="5" customFormat="1" ht="15">
      <c r="A97" s="37" t="s">
        <v>55</v>
      </c>
      <c r="B97" s="78">
        <v>0</v>
      </c>
      <c r="C97" s="78">
        <v>0</v>
      </c>
      <c r="D97" s="8" t="str">
        <f t="shared" si="12"/>
        <v>-</v>
      </c>
      <c r="E97" s="78">
        <v>53.835999999999984</v>
      </c>
      <c r="F97" s="78">
        <v>53.06900000000002</v>
      </c>
      <c r="G97" s="8">
        <f t="shared" si="13"/>
        <v>1.4452882096892108</v>
      </c>
      <c r="H97" s="78">
        <v>0</v>
      </c>
      <c r="I97" s="78">
        <v>0</v>
      </c>
      <c r="J97" s="8" t="str">
        <f t="shared" si="14"/>
        <v>-</v>
      </c>
      <c r="K97" s="78">
        <f t="shared" si="15"/>
        <v>53.835999999999984</v>
      </c>
      <c r="L97" s="78">
        <f t="shared" si="16"/>
        <v>53.06900000000002</v>
      </c>
      <c r="M97" s="38">
        <f t="shared" si="17"/>
        <v>1.4452882096892108</v>
      </c>
    </row>
    <row r="98" spans="1:13" s="5" customFormat="1" ht="15">
      <c r="A98" s="39" t="s">
        <v>56</v>
      </c>
      <c r="B98" s="80">
        <v>0</v>
      </c>
      <c r="C98" s="80">
        <v>0</v>
      </c>
      <c r="D98" s="9" t="str">
        <f t="shared" si="12"/>
        <v>-</v>
      </c>
      <c r="E98" s="80">
        <v>0</v>
      </c>
      <c r="F98" s="80">
        <v>0</v>
      </c>
      <c r="G98" s="9" t="str">
        <f t="shared" si="13"/>
        <v>-</v>
      </c>
      <c r="H98" s="80">
        <v>0</v>
      </c>
      <c r="I98" s="80">
        <v>0</v>
      </c>
      <c r="J98" s="9" t="str">
        <f t="shared" si="14"/>
        <v>-</v>
      </c>
      <c r="K98" s="80">
        <f t="shared" si="15"/>
        <v>0</v>
      </c>
      <c r="L98" s="80">
        <f t="shared" si="16"/>
        <v>0</v>
      </c>
      <c r="M98" s="36" t="str">
        <f t="shared" si="17"/>
        <v>-</v>
      </c>
    </row>
    <row r="99" spans="1:13" s="5" customFormat="1" ht="15">
      <c r="A99" s="40" t="s">
        <v>76</v>
      </c>
      <c r="B99" s="78">
        <v>0</v>
      </c>
      <c r="C99" s="78">
        <v>0</v>
      </c>
      <c r="D99" s="8" t="str">
        <f t="shared" si="12"/>
        <v>-</v>
      </c>
      <c r="E99" s="78">
        <v>0</v>
      </c>
      <c r="F99" s="78">
        <v>0</v>
      </c>
      <c r="G99" s="8" t="str">
        <f t="shared" si="13"/>
        <v>-</v>
      </c>
      <c r="H99" s="78">
        <v>0</v>
      </c>
      <c r="I99" s="78">
        <v>0</v>
      </c>
      <c r="J99" s="8" t="str">
        <f t="shared" si="14"/>
        <v>-</v>
      </c>
      <c r="K99" s="78">
        <f t="shared" si="15"/>
        <v>0</v>
      </c>
      <c r="L99" s="78">
        <f t="shared" si="16"/>
        <v>0</v>
      </c>
      <c r="M99" s="38" t="str">
        <f t="shared" si="17"/>
        <v>-</v>
      </c>
    </row>
    <row r="100" spans="1:13" s="5" customFormat="1" ht="15">
      <c r="A100" s="35" t="s">
        <v>85</v>
      </c>
      <c r="B100" s="80">
        <v>0</v>
      </c>
      <c r="C100" s="80">
        <v>0</v>
      </c>
      <c r="D100" s="9" t="str">
        <f t="shared" si="12"/>
        <v>-</v>
      </c>
      <c r="E100" s="80">
        <v>0</v>
      </c>
      <c r="F100" s="80">
        <v>0</v>
      </c>
      <c r="G100" s="9" t="str">
        <f t="shared" si="13"/>
        <v>-</v>
      </c>
      <c r="H100" s="80">
        <v>0</v>
      </c>
      <c r="I100" s="80">
        <v>18.13</v>
      </c>
      <c r="J100" s="9">
        <f t="shared" si="14"/>
        <v>-100</v>
      </c>
      <c r="K100" s="80">
        <f t="shared" si="15"/>
        <v>0</v>
      </c>
      <c r="L100" s="80">
        <f t="shared" si="16"/>
        <v>18.13</v>
      </c>
      <c r="M100" s="36">
        <f t="shared" si="17"/>
        <v>-100</v>
      </c>
    </row>
    <row r="101" spans="1:13" s="5" customFormat="1" ht="15">
      <c r="A101" s="40" t="s">
        <v>79</v>
      </c>
      <c r="B101" s="78">
        <v>0</v>
      </c>
      <c r="C101" s="78">
        <v>0</v>
      </c>
      <c r="D101" s="8" t="str">
        <f t="shared" si="12"/>
        <v>-</v>
      </c>
      <c r="E101" s="78">
        <v>24.999000000000002</v>
      </c>
      <c r="F101" s="78">
        <v>25.991</v>
      </c>
      <c r="G101" s="8">
        <f t="shared" si="13"/>
        <v>-3.8167057827709487</v>
      </c>
      <c r="H101" s="78">
        <v>0</v>
      </c>
      <c r="I101" s="78">
        <v>0</v>
      </c>
      <c r="J101" s="8" t="str">
        <f t="shared" si="14"/>
        <v>-</v>
      </c>
      <c r="K101" s="78">
        <f t="shared" si="15"/>
        <v>24.999000000000002</v>
      </c>
      <c r="L101" s="78">
        <f t="shared" si="16"/>
        <v>25.991</v>
      </c>
      <c r="M101" s="38">
        <f t="shared" si="17"/>
        <v>-3.8167057827709487</v>
      </c>
    </row>
    <row r="102" spans="1:13" s="5" customFormat="1" ht="15">
      <c r="A102" s="35" t="s">
        <v>69</v>
      </c>
      <c r="B102" s="80">
        <v>0</v>
      </c>
      <c r="C102" s="80">
        <v>0</v>
      </c>
      <c r="D102" s="9" t="str">
        <f t="shared" si="12"/>
        <v>-</v>
      </c>
      <c r="E102" s="80">
        <v>0</v>
      </c>
      <c r="F102" s="80">
        <v>0</v>
      </c>
      <c r="G102" s="9" t="str">
        <f t="shared" si="13"/>
        <v>-</v>
      </c>
      <c r="H102" s="80">
        <v>0</v>
      </c>
      <c r="I102" s="80">
        <v>0</v>
      </c>
      <c r="J102" s="9" t="str">
        <f t="shared" si="14"/>
        <v>-</v>
      </c>
      <c r="K102" s="80">
        <f t="shared" si="15"/>
        <v>0</v>
      </c>
      <c r="L102" s="80">
        <f t="shared" si="16"/>
        <v>0</v>
      </c>
      <c r="M102" s="36" t="str">
        <f t="shared" si="17"/>
        <v>-</v>
      </c>
    </row>
    <row r="103" spans="1:13" s="5" customFormat="1" ht="15">
      <c r="A103" s="40" t="s">
        <v>120</v>
      </c>
      <c r="B103" s="78">
        <v>0</v>
      </c>
      <c r="C103" s="78">
        <v>0</v>
      </c>
      <c r="D103" s="8" t="str">
        <f aca="true" t="shared" si="18" ref="D103:D130">IF(IF(C103=0,0,((B103-C103)*100)/C103)=0,"-",((B103-C103)*100)/C103)</f>
        <v>-</v>
      </c>
      <c r="E103" s="78">
        <v>0</v>
      </c>
      <c r="F103" s="78">
        <v>0</v>
      </c>
      <c r="G103" s="8" t="str">
        <f aca="true" t="shared" si="19" ref="G103:G130">IF(IF(F103=0,0,((E103-F103)*100)/F103)=0,"-",((E103-F103)*100)/F103)</f>
        <v>-</v>
      </c>
      <c r="H103" s="78">
        <v>0</v>
      </c>
      <c r="I103" s="78">
        <v>0</v>
      </c>
      <c r="J103" s="8" t="str">
        <f aca="true" t="shared" si="20" ref="J103:J130">IF(IF(I103=0,0,((H103-I103)*100)/I103)=0,"-",((H103-I103)*100)/I103)</f>
        <v>-</v>
      </c>
      <c r="K103" s="78">
        <f aca="true" t="shared" si="21" ref="K103:K130">B103+E103+H103</f>
        <v>0</v>
      </c>
      <c r="L103" s="78">
        <f aca="true" t="shared" si="22" ref="L103:L130">C103+F103+I103</f>
        <v>0</v>
      </c>
      <c r="M103" s="38" t="str">
        <f aca="true" t="shared" si="23" ref="M103:M130">IF(IF(L103=0,0,((K103-L103)*100)/L103)=0,"-",((K103-L103)*100)/L103)</f>
        <v>-</v>
      </c>
    </row>
    <row r="104" spans="1:13" s="5" customFormat="1" ht="15">
      <c r="A104" s="35" t="s">
        <v>129</v>
      </c>
      <c r="B104" s="80">
        <v>0</v>
      </c>
      <c r="C104" s="80">
        <v>0</v>
      </c>
      <c r="D104" s="9" t="str">
        <f t="shared" si="18"/>
        <v>-</v>
      </c>
      <c r="E104" s="80">
        <v>0</v>
      </c>
      <c r="F104" s="80">
        <v>0</v>
      </c>
      <c r="G104" s="9" t="str">
        <f t="shared" si="19"/>
        <v>-</v>
      </c>
      <c r="H104" s="80">
        <v>0</v>
      </c>
      <c r="I104" s="80">
        <v>0</v>
      </c>
      <c r="J104" s="9" t="str">
        <f t="shared" si="20"/>
        <v>-</v>
      </c>
      <c r="K104" s="80">
        <f t="shared" si="21"/>
        <v>0</v>
      </c>
      <c r="L104" s="80">
        <f t="shared" si="22"/>
        <v>0</v>
      </c>
      <c r="M104" s="36" t="str">
        <f t="shared" si="23"/>
        <v>-</v>
      </c>
    </row>
    <row r="105" spans="1:13" s="5" customFormat="1" ht="15">
      <c r="A105" s="37" t="s">
        <v>57</v>
      </c>
      <c r="B105" s="78">
        <v>2624.9069999999992</v>
      </c>
      <c r="C105" s="78">
        <v>4348.1550000000025</v>
      </c>
      <c r="D105" s="8">
        <f t="shared" si="18"/>
        <v>-39.631705861451636</v>
      </c>
      <c r="E105" s="78">
        <v>17271.373000000007</v>
      </c>
      <c r="F105" s="78">
        <v>21839.194999999992</v>
      </c>
      <c r="G105" s="8">
        <f t="shared" si="19"/>
        <v>-20.915706828937545</v>
      </c>
      <c r="H105" s="78">
        <v>0</v>
      </c>
      <c r="I105" s="78">
        <v>0</v>
      </c>
      <c r="J105" s="8" t="str">
        <f t="shared" si="20"/>
        <v>-</v>
      </c>
      <c r="K105" s="78">
        <f t="shared" si="21"/>
        <v>19896.280000000006</v>
      </c>
      <c r="L105" s="78">
        <f t="shared" si="22"/>
        <v>26187.349999999995</v>
      </c>
      <c r="M105" s="38">
        <f t="shared" si="23"/>
        <v>-24.023316601336102</v>
      </c>
    </row>
    <row r="106" spans="1:13" s="5" customFormat="1" ht="15">
      <c r="A106" s="39" t="s">
        <v>182</v>
      </c>
      <c r="B106" s="80">
        <v>0</v>
      </c>
      <c r="C106" s="80">
        <v>0</v>
      </c>
      <c r="D106" s="9" t="str">
        <f t="shared" si="18"/>
        <v>-</v>
      </c>
      <c r="E106" s="80">
        <v>0.024</v>
      </c>
      <c r="F106" s="80">
        <v>0</v>
      </c>
      <c r="G106" s="9" t="str">
        <f t="shared" si="19"/>
        <v>-</v>
      </c>
      <c r="H106" s="80">
        <v>0</v>
      </c>
      <c r="I106" s="80">
        <v>0</v>
      </c>
      <c r="J106" s="9" t="str">
        <f t="shared" si="20"/>
        <v>-</v>
      </c>
      <c r="K106" s="80">
        <f t="shared" si="21"/>
        <v>0.024</v>
      </c>
      <c r="L106" s="80">
        <f t="shared" si="22"/>
        <v>0</v>
      </c>
      <c r="M106" s="36" t="str">
        <f t="shared" si="23"/>
        <v>-</v>
      </c>
    </row>
    <row r="107" spans="1:13" s="5" customFormat="1" ht="15">
      <c r="A107" s="37" t="s">
        <v>132</v>
      </c>
      <c r="B107" s="78">
        <v>0</v>
      </c>
      <c r="C107" s="78">
        <v>0</v>
      </c>
      <c r="D107" s="8" t="str">
        <f t="shared" si="18"/>
        <v>-</v>
      </c>
      <c r="E107" s="78">
        <v>0</v>
      </c>
      <c r="F107" s="78">
        <v>0</v>
      </c>
      <c r="G107" s="8" t="str">
        <f t="shared" si="19"/>
        <v>-</v>
      </c>
      <c r="H107" s="78">
        <v>0</v>
      </c>
      <c r="I107" s="78">
        <v>0</v>
      </c>
      <c r="J107" s="8" t="str">
        <f t="shared" si="20"/>
        <v>-</v>
      </c>
      <c r="K107" s="78">
        <f t="shared" si="21"/>
        <v>0</v>
      </c>
      <c r="L107" s="78">
        <f t="shared" si="22"/>
        <v>0</v>
      </c>
      <c r="M107" s="38" t="str">
        <f t="shared" si="23"/>
        <v>-</v>
      </c>
    </row>
    <row r="108" spans="1:13" s="5" customFormat="1" ht="15">
      <c r="A108" s="39" t="s">
        <v>174</v>
      </c>
      <c r="B108" s="80">
        <v>0</v>
      </c>
      <c r="C108" s="80">
        <v>0</v>
      </c>
      <c r="D108" s="9" t="str">
        <f t="shared" si="18"/>
        <v>-</v>
      </c>
      <c r="E108" s="80">
        <v>0</v>
      </c>
      <c r="F108" s="80">
        <v>0</v>
      </c>
      <c r="G108" s="9" t="str">
        <f t="shared" si="19"/>
        <v>-</v>
      </c>
      <c r="H108" s="80">
        <v>0</v>
      </c>
      <c r="I108" s="80">
        <v>0</v>
      </c>
      <c r="J108" s="9" t="str">
        <f t="shared" si="20"/>
        <v>-</v>
      </c>
      <c r="K108" s="80">
        <f t="shared" si="21"/>
        <v>0</v>
      </c>
      <c r="L108" s="80">
        <f t="shared" si="22"/>
        <v>0</v>
      </c>
      <c r="M108" s="36" t="str">
        <f t="shared" si="23"/>
        <v>-</v>
      </c>
    </row>
    <row r="109" spans="1:13" s="5" customFormat="1" ht="15">
      <c r="A109" s="40" t="s">
        <v>58</v>
      </c>
      <c r="B109" s="78">
        <v>0</v>
      </c>
      <c r="C109" s="78">
        <v>0</v>
      </c>
      <c r="D109" s="8" t="str">
        <f t="shared" si="18"/>
        <v>-</v>
      </c>
      <c r="E109" s="78">
        <v>26.47</v>
      </c>
      <c r="F109" s="78">
        <v>0</v>
      </c>
      <c r="G109" s="8" t="str">
        <f t="shared" si="19"/>
        <v>-</v>
      </c>
      <c r="H109" s="78">
        <v>0</v>
      </c>
      <c r="I109" s="78">
        <v>0</v>
      </c>
      <c r="J109" s="8" t="str">
        <f t="shared" si="20"/>
        <v>-</v>
      </c>
      <c r="K109" s="78">
        <f t="shared" si="21"/>
        <v>26.47</v>
      </c>
      <c r="L109" s="78">
        <f t="shared" si="22"/>
        <v>0</v>
      </c>
      <c r="M109" s="38" t="str">
        <f t="shared" si="23"/>
        <v>-</v>
      </c>
    </row>
    <row r="110" spans="1:13" s="5" customFormat="1" ht="15">
      <c r="A110" s="35" t="s">
        <v>144</v>
      </c>
      <c r="B110" s="80">
        <v>0</v>
      </c>
      <c r="C110" s="80">
        <v>0</v>
      </c>
      <c r="D110" s="9" t="str">
        <f t="shared" si="18"/>
        <v>-</v>
      </c>
      <c r="E110" s="80">
        <v>0</v>
      </c>
      <c r="F110" s="80">
        <v>0</v>
      </c>
      <c r="G110" s="9" t="str">
        <f t="shared" si="19"/>
        <v>-</v>
      </c>
      <c r="H110" s="80">
        <v>0</v>
      </c>
      <c r="I110" s="80">
        <v>0</v>
      </c>
      <c r="J110" s="9" t="str">
        <f t="shared" si="20"/>
        <v>-</v>
      </c>
      <c r="K110" s="80">
        <f t="shared" si="21"/>
        <v>0</v>
      </c>
      <c r="L110" s="80">
        <f t="shared" si="22"/>
        <v>0</v>
      </c>
      <c r="M110" s="36" t="str">
        <f t="shared" si="23"/>
        <v>-</v>
      </c>
    </row>
    <row r="111" spans="1:13" s="5" customFormat="1" ht="15">
      <c r="A111" s="40" t="s">
        <v>138</v>
      </c>
      <c r="B111" s="78">
        <v>0</v>
      </c>
      <c r="C111" s="78">
        <v>0</v>
      </c>
      <c r="D111" s="8" t="str">
        <f t="shared" si="18"/>
        <v>-</v>
      </c>
      <c r="E111" s="78">
        <v>5.594000000000001</v>
      </c>
      <c r="F111" s="78">
        <v>12.7</v>
      </c>
      <c r="G111" s="8">
        <f t="shared" si="19"/>
        <v>-55.9527559055118</v>
      </c>
      <c r="H111" s="78">
        <v>0</v>
      </c>
      <c r="I111" s="78">
        <v>0</v>
      </c>
      <c r="J111" s="8" t="str">
        <f t="shared" si="20"/>
        <v>-</v>
      </c>
      <c r="K111" s="78">
        <f t="shared" si="21"/>
        <v>5.594000000000001</v>
      </c>
      <c r="L111" s="78">
        <f t="shared" si="22"/>
        <v>12.7</v>
      </c>
      <c r="M111" s="38">
        <f t="shared" si="23"/>
        <v>-55.9527559055118</v>
      </c>
    </row>
    <row r="112" spans="1:13" s="5" customFormat="1" ht="15">
      <c r="A112" s="35" t="s">
        <v>177</v>
      </c>
      <c r="B112" s="80">
        <v>0</v>
      </c>
      <c r="C112" s="80">
        <v>0</v>
      </c>
      <c r="D112" s="9" t="str">
        <f t="shared" si="18"/>
        <v>-</v>
      </c>
      <c r="E112" s="80">
        <v>0</v>
      </c>
      <c r="F112" s="80">
        <v>0</v>
      </c>
      <c r="G112" s="9" t="str">
        <f t="shared" si="19"/>
        <v>-</v>
      </c>
      <c r="H112" s="80">
        <v>0</v>
      </c>
      <c r="I112" s="80">
        <v>0</v>
      </c>
      <c r="J112" s="9" t="str">
        <f t="shared" si="20"/>
        <v>-</v>
      </c>
      <c r="K112" s="80">
        <f t="shared" si="21"/>
        <v>0</v>
      </c>
      <c r="L112" s="80">
        <f t="shared" si="22"/>
        <v>0</v>
      </c>
      <c r="M112" s="36" t="str">
        <f t="shared" si="23"/>
        <v>-</v>
      </c>
    </row>
    <row r="113" spans="1:13" s="5" customFormat="1" ht="15">
      <c r="A113" s="40" t="s">
        <v>97</v>
      </c>
      <c r="B113" s="78">
        <v>0</v>
      </c>
      <c r="C113" s="78">
        <v>0</v>
      </c>
      <c r="D113" s="8" t="str">
        <f t="shared" si="18"/>
        <v>-</v>
      </c>
      <c r="E113" s="78">
        <v>0</v>
      </c>
      <c r="F113" s="78">
        <v>0</v>
      </c>
      <c r="G113" s="8" t="str">
        <f t="shared" si="19"/>
        <v>-</v>
      </c>
      <c r="H113" s="78">
        <v>0</v>
      </c>
      <c r="I113" s="78">
        <v>0</v>
      </c>
      <c r="J113" s="8" t="str">
        <f t="shared" si="20"/>
        <v>-</v>
      </c>
      <c r="K113" s="78">
        <f t="shared" si="21"/>
        <v>0</v>
      </c>
      <c r="L113" s="78">
        <f t="shared" si="22"/>
        <v>0</v>
      </c>
      <c r="M113" s="38" t="str">
        <f t="shared" si="23"/>
        <v>-</v>
      </c>
    </row>
    <row r="114" spans="1:13" s="5" customFormat="1" ht="15">
      <c r="A114" s="35" t="s">
        <v>90</v>
      </c>
      <c r="B114" s="80">
        <v>0</v>
      </c>
      <c r="C114" s="80">
        <v>0</v>
      </c>
      <c r="D114" s="9" t="str">
        <f t="shared" si="18"/>
        <v>-</v>
      </c>
      <c r="E114" s="80">
        <v>0</v>
      </c>
      <c r="F114" s="80">
        <v>0</v>
      </c>
      <c r="G114" s="9" t="str">
        <f t="shared" si="19"/>
        <v>-</v>
      </c>
      <c r="H114" s="80">
        <v>0</v>
      </c>
      <c r="I114" s="80">
        <v>0</v>
      </c>
      <c r="J114" s="9" t="str">
        <f t="shared" si="20"/>
        <v>-</v>
      </c>
      <c r="K114" s="80">
        <f t="shared" si="21"/>
        <v>0</v>
      </c>
      <c r="L114" s="80">
        <f t="shared" si="22"/>
        <v>0</v>
      </c>
      <c r="M114" s="36" t="str">
        <f t="shared" si="23"/>
        <v>-</v>
      </c>
    </row>
    <row r="115" spans="1:13" s="5" customFormat="1" ht="15">
      <c r="A115" s="40" t="s">
        <v>87</v>
      </c>
      <c r="B115" s="78">
        <v>0</v>
      </c>
      <c r="C115" s="78">
        <v>0</v>
      </c>
      <c r="D115" s="8" t="str">
        <f t="shared" si="18"/>
        <v>-</v>
      </c>
      <c r="E115" s="78">
        <v>0</v>
      </c>
      <c r="F115" s="78">
        <v>0</v>
      </c>
      <c r="G115" s="8" t="str">
        <f t="shared" si="19"/>
        <v>-</v>
      </c>
      <c r="H115" s="78">
        <v>0</v>
      </c>
      <c r="I115" s="78">
        <v>0</v>
      </c>
      <c r="J115" s="8" t="str">
        <f t="shared" si="20"/>
        <v>-</v>
      </c>
      <c r="K115" s="78">
        <f t="shared" si="21"/>
        <v>0</v>
      </c>
      <c r="L115" s="78">
        <f t="shared" si="22"/>
        <v>0</v>
      </c>
      <c r="M115" s="38" t="str">
        <f t="shared" si="23"/>
        <v>-</v>
      </c>
    </row>
    <row r="116" spans="1:13" s="5" customFormat="1" ht="15">
      <c r="A116" s="35" t="s">
        <v>133</v>
      </c>
      <c r="B116" s="80">
        <v>0</v>
      </c>
      <c r="C116" s="80">
        <v>0</v>
      </c>
      <c r="D116" s="9" t="str">
        <f t="shared" si="18"/>
        <v>-</v>
      </c>
      <c r="E116" s="80">
        <v>0</v>
      </c>
      <c r="F116" s="80">
        <v>0</v>
      </c>
      <c r="G116" s="9" t="str">
        <f t="shared" si="19"/>
        <v>-</v>
      </c>
      <c r="H116" s="80">
        <v>0</v>
      </c>
      <c r="I116" s="80">
        <v>0</v>
      </c>
      <c r="J116" s="9" t="str">
        <f t="shared" si="20"/>
        <v>-</v>
      </c>
      <c r="K116" s="80">
        <f t="shared" si="21"/>
        <v>0</v>
      </c>
      <c r="L116" s="80">
        <f t="shared" si="22"/>
        <v>0</v>
      </c>
      <c r="M116" s="36" t="str">
        <f t="shared" si="23"/>
        <v>-</v>
      </c>
    </row>
    <row r="117" spans="1:13" s="5" customFormat="1" ht="15">
      <c r="A117" s="40" t="s">
        <v>80</v>
      </c>
      <c r="B117" s="78">
        <v>0</v>
      </c>
      <c r="C117" s="78">
        <v>0</v>
      </c>
      <c r="D117" s="8" t="str">
        <f t="shared" si="18"/>
        <v>-</v>
      </c>
      <c r="E117" s="78">
        <v>0</v>
      </c>
      <c r="F117" s="78">
        <v>0</v>
      </c>
      <c r="G117" s="8" t="str">
        <f t="shared" si="19"/>
        <v>-</v>
      </c>
      <c r="H117" s="78">
        <v>0</v>
      </c>
      <c r="I117" s="78">
        <v>0</v>
      </c>
      <c r="J117" s="8" t="str">
        <f t="shared" si="20"/>
        <v>-</v>
      </c>
      <c r="K117" s="78">
        <f t="shared" si="21"/>
        <v>0</v>
      </c>
      <c r="L117" s="78">
        <f t="shared" si="22"/>
        <v>0</v>
      </c>
      <c r="M117" s="38" t="str">
        <f t="shared" si="23"/>
        <v>-</v>
      </c>
    </row>
    <row r="118" spans="1:13" s="5" customFormat="1" ht="15">
      <c r="A118" s="35" t="s">
        <v>187</v>
      </c>
      <c r="B118" s="80">
        <v>0</v>
      </c>
      <c r="C118" s="80">
        <v>0</v>
      </c>
      <c r="D118" s="9" t="str">
        <f t="shared" si="18"/>
        <v>-</v>
      </c>
      <c r="E118" s="80">
        <v>0</v>
      </c>
      <c r="F118" s="80">
        <v>0</v>
      </c>
      <c r="G118" s="9" t="str">
        <f t="shared" si="19"/>
        <v>-</v>
      </c>
      <c r="H118" s="80">
        <v>0</v>
      </c>
      <c r="I118" s="80">
        <v>0</v>
      </c>
      <c r="J118" s="9" t="str">
        <f t="shared" si="20"/>
        <v>-</v>
      </c>
      <c r="K118" s="80">
        <f t="shared" si="21"/>
        <v>0</v>
      </c>
      <c r="L118" s="80">
        <f t="shared" si="22"/>
        <v>0</v>
      </c>
      <c r="M118" s="36" t="str">
        <f t="shared" si="23"/>
        <v>-</v>
      </c>
    </row>
    <row r="119" spans="1:13" s="5" customFormat="1" ht="15">
      <c r="A119" s="40" t="s">
        <v>59</v>
      </c>
      <c r="B119" s="78">
        <v>0</v>
      </c>
      <c r="C119" s="78">
        <v>0</v>
      </c>
      <c r="D119" s="8" t="str">
        <f t="shared" si="18"/>
        <v>-</v>
      </c>
      <c r="E119" s="78">
        <v>52</v>
      </c>
      <c r="F119" s="78">
        <v>0</v>
      </c>
      <c r="G119" s="8" t="str">
        <f t="shared" si="19"/>
        <v>-</v>
      </c>
      <c r="H119" s="78">
        <v>0</v>
      </c>
      <c r="I119" s="78">
        <v>0</v>
      </c>
      <c r="J119" s="8" t="str">
        <f t="shared" si="20"/>
        <v>-</v>
      </c>
      <c r="K119" s="78">
        <f t="shared" si="21"/>
        <v>52</v>
      </c>
      <c r="L119" s="78">
        <f t="shared" si="22"/>
        <v>0</v>
      </c>
      <c r="M119" s="38" t="str">
        <f t="shared" si="23"/>
        <v>-</v>
      </c>
    </row>
    <row r="120" spans="1:13" s="5" customFormat="1" ht="15">
      <c r="A120" s="35" t="s">
        <v>201</v>
      </c>
      <c r="B120" s="80">
        <v>0</v>
      </c>
      <c r="C120" s="80">
        <v>0</v>
      </c>
      <c r="D120" s="9" t="str">
        <f t="shared" si="18"/>
        <v>-</v>
      </c>
      <c r="E120" s="80">
        <v>0</v>
      </c>
      <c r="F120" s="80">
        <v>0</v>
      </c>
      <c r="G120" s="9" t="str">
        <f t="shared" si="19"/>
        <v>-</v>
      </c>
      <c r="H120" s="80">
        <v>0</v>
      </c>
      <c r="I120" s="80">
        <v>0</v>
      </c>
      <c r="J120" s="9" t="str">
        <f t="shared" si="20"/>
        <v>-</v>
      </c>
      <c r="K120" s="80">
        <f t="shared" si="21"/>
        <v>0</v>
      </c>
      <c r="L120" s="80">
        <f t="shared" si="22"/>
        <v>0</v>
      </c>
      <c r="M120" s="36" t="str">
        <f t="shared" si="23"/>
        <v>-</v>
      </c>
    </row>
    <row r="121" spans="1:13" s="5" customFormat="1" ht="15">
      <c r="A121" s="40" t="s">
        <v>63</v>
      </c>
      <c r="B121" s="78">
        <v>2009.3939999999993</v>
      </c>
      <c r="C121" s="78">
        <v>4313.955</v>
      </c>
      <c r="D121" s="8">
        <f t="shared" si="18"/>
        <v>-53.421071847063786</v>
      </c>
      <c r="E121" s="78">
        <v>5759.302</v>
      </c>
      <c r="F121" s="78">
        <v>2608.2869999999984</v>
      </c>
      <c r="G121" s="8">
        <f t="shared" si="19"/>
        <v>120.80783288035416</v>
      </c>
      <c r="H121" s="78">
        <v>0</v>
      </c>
      <c r="I121" s="78">
        <v>0</v>
      </c>
      <c r="J121" s="8" t="str">
        <f t="shared" si="20"/>
        <v>-</v>
      </c>
      <c r="K121" s="78">
        <f t="shared" si="21"/>
        <v>7768.695999999999</v>
      </c>
      <c r="L121" s="78">
        <f t="shared" si="22"/>
        <v>6922.241999999998</v>
      </c>
      <c r="M121" s="38">
        <f t="shared" si="23"/>
        <v>12.228032478494697</v>
      </c>
    </row>
    <row r="122" spans="1:13" s="5" customFormat="1" ht="15">
      <c r="A122" s="35" t="s">
        <v>60</v>
      </c>
      <c r="B122" s="80">
        <v>0</v>
      </c>
      <c r="C122" s="80">
        <v>0</v>
      </c>
      <c r="D122" s="9" t="str">
        <f t="shared" si="18"/>
        <v>-</v>
      </c>
      <c r="E122" s="80">
        <v>1011.0519999999997</v>
      </c>
      <c r="F122" s="80">
        <v>1072.067</v>
      </c>
      <c r="G122" s="9">
        <f t="shared" si="19"/>
        <v>-5.6913420523157905</v>
      </c>
      <c r="H122" s="80">
        <v>0</v>
      </c>
      <c r="I122" s="80">
        <v>0</v>
      </c>
      <c r="J122" s="9" t="str">
        <f t="shared" si="20"/>
        <v>-</v>
      </c>
      <c r="K122" s="80">
        <f t="shared" si="21"/>
        <v>1011.0519999999997</v>
      </c>
      <c r="L122" s="80">
        <f t="shared" si="22"/>
        <v>1072.067</v>
      </c>
      <c r="M122" s="36">
        <f t="shared" si="23"/>
        <v>-5.6913420523157905</v>
      </c>
    </row>
    <row r="123" spans="1:13" s="5" customFormat="1" ht="15">
      <c r="A123" s="40" t="s">
        <v>61</v>
      </c>
      <c r="B123" s="78">
        <v>0</v>
      </c>
      <c r="C123" s="78">
        <v>0</v>
      </c>
      <c r="D123" s="8" t="str">
        <f t="shared" si="18"/>
        <v>-</v>
      </c>
      <c r="E123" s="78">
        <v>0</v>
      </c>
      <c r="F123" s="78">
        <v>0</v>
      </c>
      <c r="G123" s="8" t="str">
        <f t="shared" si="19"/>
        <v>-</v>
      </c>
      <c r="H123" s="78">
        <v>0</v>
      </c>
      <c r="I123" s="78">
        <v>0</v>
      </c>
      <c r="J123" s="8" t="str">
        <f t="shared" si="20"/>
        <v>-</v>
      </c>
      <c r="K123" s="78">
        <f t="shared" si="21"/>
        <v>0</v>
      </c>
      <c r="L123" s="78">
        <f t="shared" si="22"/>
        <v>0</v>
      </c>
      <c r="M123" s="38" t="str">
        <f t="shared" si="23"/>
        <v>-</v>
      </c>
    </row>
    <row r="124" spans="1:13" s="5" customFormat="1" ht="15">
      <c r="A124" s="35" t="s">
        <v>84</v>
      </c>
      <c r="B124" s="80">
        <v>0</v>
      </c>
      <c r="C124" s="80">
        <v>0</v>
      </c>
      <c r="D124" s="9" t="str">
        <f t="shared" si="18"/>
        <v>-</v>
      </c>
      <c r="E124" s="80">
        <v>0</v>
      </c>
      <c r="F124" s="80">
        <v>0</v>
      </c>
      <c r="G124" s="9" t="str">
        <f t="shared" si="19"/>
        <v>-</v>
      </c>
      <c r="H124" s="80">
        <v>0</v>
      </c>
      <c r="I124" s="80">
        <v>0</v>
      </c>
      <c r="J124" s="9" t="str">
        <f t="shared" si="20"/>
        <v>-</v>
      </c>
      <c r="K124" s="80">
        <f t="shared" si="21"/>
        <v>0</v>
      </c>
      <c r="L124" s="80">
        <f t="shared" si="22"/>
        <v>0</v>
      </c>
      <c r="M124" s="36" t="str">
        <f t="shared" si="23"/>
        <v>-</v>
      </c>
    </row>
    <row r="125" spans="1:13" s="5" customFormat="1" ht="15">
      <c r="A125" s="40" t="s">
        <v>178</v>
      </c>
      <c r="B125" s="78">
        <v>0</v>
      </c>
      <c r="C125" s="78">
        <v>0</v>
      </c>
      <c r="D125" s="8" t="str">
        <f t="shared" si="18"/>
        <v>-</v>
      </c>
      <c r="E125" s="78">
        <v>0</v>
      </c>
      <c r="F125" s="78">
        <v>25.824000000000005</v>
      </c>
      <c r="G125" s="8">
        <f t="shared" si="19"/>
        <v>-100</v>
      </c>
      <c r="H125" s="78">
        <v>0</v>
      </c>
      <c r="I125" s="78">
        <v>0</v>
      </c>
      <c r="J125" s="8" t="str">
        <f t="shared" si="20"/>
        <v>-</v>
      </c>
      <c r="K125" s="78">
        <f t="shared" si="21"/>
        <v>0</v>
      </c>
      <c r="L125" s="78">
        <f t="shared" si="22"/>
        <v>25.824000000000005</v>
      </c>
      <c r="M125" s="38">
        <f t="shared" si="23"/>
        <v>-100</v>
      </c>
    </row>
    <row r="126" spans="1:13" s="5" customFormat="1" ht="15">
      <c r="A126" s="35" t="s">
        <v>93</v>
      </c>
      <c r="B126" s="80">
        <v>0</v>
      </c>
      <c r="C126" s="80">
        <v>0</v>
      </c>
      <c r="D126" s="9" t="str">
        <f t="shared" si="18"/>
        <v>-</v>
      </c>
      <c r="E126" s="80">
        <v>0</v>
      </c>
      <c r="F126" s="80">
        <v>13</v>
      </c>
      <c r="G126" s="9">
        <f t="shared" si="19"/>
        <v>-100</v>
      </c>
      <c r="H126" s="80">
        <v>0</v>
      </c>
      <c r="I126" s="80">
        <v>0</v>
      </c>
      <c r="J126" s="9" t="str">
        <f t="shared" si="20"/>
        <v>-</v>
      </c>
      <c r="K126" s="80">
        <f t="shared" si="21"/>
        <v>0</v>
      </c>
      <c r="L126" s="80">
        <f t="shared" si="22"/>
        <v>13</v>
      </c>
      <c r="M126" s="36">
        <f t="shared" si="23"/>
        <v>-100</v>
      </c>
    </row>
    <row r="127" spans="1:13" s="5" customFormat="1" ht="15">
      <c r="A127" s="40" t="s">
        <v>86</v>
      </c>
      <c r="B127" s="78">
        <v>0</v>
      </c>
      <c r="C127" s="78">
        <v>0</v>
      </c>
      <c r="D127" s="8" t="str">
        <f t="shared" si="18"/>
        <v>-</v>
      </c>
      <c r="E127" s="78">
        <v>0</v>
      </c>
      <c r="F127" s="78">
        <v>0</v>
      </c>
      <c r="G127" s="8" t="str">
        <f t="shared" si="19"/>
        <v>-</v>
      </c>
      <c r="H127" s="78">
        <v>0</v>
      </c>
      <c r="I127" s="78">
        <v>0</v>
      </c>
      <c r="J127" s="8" t="str">
        <f t="shared" si="20"/>
        <v>-</v>
      </c>
      <c r="K127" s="78">
        <f t="shared" si="21"/>
        <v>0</v>
      </c>
      <c r="L127" s="78">
        <f t="shared" si="22"/>
        <v>0</v>
      </c>
      <c r="M127" s="38" t="str">
        <f t="shared" si="23"/>
        <v>-</v>
      </c>
    </row>
    <row r="128" spans="1:13" s="5" customFormat="1" ht="15">
      <c r="A128" s="35" t="s">
        <v>172</v>
      </c>
      <c r="B128" s="80">
        <v>0</v>
      </c>
      <c r="C128" s="80">
        <v>0</v>
      </c>
      <c r="D128" s="9" t="str">
        <f t="shared" si="18"/>
        <v>-</v>
      </c>
      <c r="E128" s="80">
        <v>0</v>
      </c>
      <c r="F128" s="80">
        <v>0</v>
      </c>
      <c r="G128" s="9" t="str">
        <f t="shared" si="19"/>
        <v>-</v>
      </c>
      <c r="H128" s="80">
        <v>0</v>
      </c>
      <c r="I128" s="80">
        <v>0</v>
      </c>
      <c r="J128" s="9" t="str">
        <f t="shared" si="20"/>
        <v>-</v>
      </c>
      <c r="K128" s="80">
        <f t="shared" si="21"/>
        <v>0</v>
      </c>
      <c r="L128" s="80">
        <f t="shared" si="22"/>
        <v>0</v>
      </c>
      <c r="M128" s="36" t="str">
        <f t="shared" si="23"/>
        <v>-</v>
      </c>
    </row>
    <row r="129" spans="1:13" s="5" customFormat="1" ht="15.75" thickBot="1">
      <c r="A129" s="161" t="s">
        <v>94</v>
      </c>
      <c r="B129" s="78">
        <v>0</v>
      </c>
      <c r="C129" s="78">
        <v>0</v>
      </c>
      <c r="D129" s="162" t="str">
        <f t="shared" si="18"/>
        <v>-</v>
      </c>
      <c r="E129" s="78">
        <v>0</v>
      </c>
      <c r="F129" s="78">
        <v>0</v>
      </c>
      <c r="G129" s="162" t="str">
        <f t="shared" si="19"/>
        <v>-</v>
      </c>
      <c r="H129" s="78">
        <v>0</v>
      </c>
      <c r="I129" s="78">
        <v>0</v>
      </c>
      <c r="J129" s="162" t="str">
        <f t="shared" si="20"/>
        <v>-</v>
      </c>
      <c r="K129" s="163">
        <f t="shared" si="21"/>
        <v>0</v>
      </c>
      <c r="L129" s="163">
        <f t="shared" si="22"/>
        <v>0</v>
      </c>
      <c r="M129" s="164" t="str">
        <f t="shared" si="23"/>
        <v>-</v>
      </c>
    </row>
    <row r="130" spans="1:15" ht="19.5" customHeight="1" thickBot="1">
      <c r="A130" s="130" t="s">
        <v>0</v>
      </c>
      <c r="B130" s="131">
        <f>SUM(B6:B129)</f>
        <v>4663.798999999999</v>
      </c>
      <c r="C130" s="131">
        <f>SUM(C6:C129)</f>
        <v>9027.325000000003</v>
      </c>
      <c r="D130" s="132">
        <f t="shared" si="18"/>
        <v>-48.3368661259011</v>
      </c>
      <c r="E130" s="131">
        <f>SUM(E6:E129)</f>
        <v>42844.71000000001</v>
      </c>
      <c r="F130" s="131">
        <f>SUM(F6:F129)</f>
        <v>46397.84199999999</v>
      </c>
      <c r="G130" s="132">
        <f t="shared" si="19"/>
        <v>-7.657968230505169</v>
      </c>
      <c r="H130" s="131">
        <f>SUM(H6:H129)</f>
        <v>599.6270000000002</v>
      </c>
      <c r="I130" s="131">
        <f>SUM(I6:I129)</f>
        <v>693.1880000000001</v>
      </c>
      <c r="J130" s="132">
        <f t="shared" si="20"/>
        <v>-13.49720422165414</v>
      </c>
      <c r="K130" s="133">
        <f t="shared" si="21"/>
        <v>48108.136000000006</v>
      </c>
      <c r="L130" s="133">
        <f t="shared" si="22"/>
        <v>56118.354999999996</v>
      </c>
      <c r="M130" s="134">
        <f t="shared" si="23"/>
        <v>-14.273795088968646</v>
      </c>
      <c r="O130" s="83"/>
    </row>
  </sheetData>
  <sheetProtection/>
  <mergeCells count="8">
    <mergeCell ref="A1:A4"/>
    <mergeCell ref="B4:D4"/>
    <mergeCell ref="E4:G4"/>
    <mergeCell ref="K4:M4"/>
    <mergeCell ref="H4:J4"/>
    <mergeCell ref="B1:M1"/>
    <mergeCell ref="B2:M2"/>
    <mergeCell ref="B3:M3"/>
  </mergeCells>
  <printOptions horizontalCentered="1" verticalCentered="1"/>
  <pageMargins left="0.5905511811023623" right="0.5905511811023623" top="0.54" bottom="0.54" header="0.5118110236220472" footer="0.5118110236220472"/>
  <pageSetup horizontalDpi="300" verticalDpi="300" orientation="landscape" paperSize="9" scale="46" r:id="rId2"/>
  <rowBreaks count="1" manualBreakCount="1">
    <brk id="5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0"/>
  <sheetViews>
    <sheetView showGridLines="0" view="pageBreakPreview" zoomScale="60" zoomScaleNormal="60" zoomScalePageLayoutView="0" workbookViewId="0" topLeftCell="A86">
      <selection activeCell="K6" sqref="K6:K129"/>
    </sheetView>
  </sheetViews>
  <sheetFormatPr defaultColWidth="9.140625" defaultRowHeight="12.75"/>
  <cols>
    <col min="1" max="1" width="28.57421875" style="0" bestFit="1" customWidth="1"/>
    <col min="2" max="2" width="13.421875" style="2" customWidth="1"/>
    <col min="3" max="3" width="11.7109375" style="2" customWidth="1"/>
    <col min="4" max="4" width="12.00390625" style="0" customWidth="1"/>
    <col min="5" max="6" width="14.57421875" style="2" customWidth="1"/>
    <col min="7" max="7" width="11.7109375" style="0" customWidth="1"/>
    <col min="8" max="9" width="11.7109375" style="2" customWidth="1"/>
    <col min="10" max="10" width="11.7109375" style="0" customWidth="1"/>
    <col min="11" max="12" width="16.00390625" style="2" customWidth="1"/>
    <col min="13" max="13" width="11.7109375" style="0" customWidth="1"/>
    <col min="14" max="19" width="9.140625" style="12" customWidth="1"/>
  </cols>
  <sheetData>
    <row r="1" spans="1:13" ht="18">
      <c r="A1" s="180"/>
      <c r="B1" s="188" t="s">
        <v>114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</row>
    <row r="2" spans="1:13" ht="18">
      <c r="A2" s="181"/>
      <c r="B2" s="191" t="s">
        <v>214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</row>
    <row r="3" spans="1:13" ht="18.75" thickBot="1">
      <c r="A3" s="181"/>
      <c r="B3" s="194" t="s">
        <v>62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13" ht="15.75" thickBot="1">
      <c r="A4" s="182"/>
      <c r="B4" s="183" t="s">
        <v>9</v>
      </c>
      <c r="C4" s="184"/>
      <c r="D4" s="185"/>
      <c r="E4" s="183" t="s">
        <v>10</v>
      </c>
      <c r="F4" s="184"/>
      <c r="G4" s="186"/>
      <c r="H4" s="187" t="s">
        <v>91</v>
      </c>
      <c r="I4" s="187"/>
      <c r="J4" s="187"/>
      <c r="K4" s="183" t="s">
        <v>0</v>
      </c>
      <c r="L4" s="184"/>
      <c r="M4" s="186"/>
    </row>
    <row r="5" spans="1:19" ht="15">
      <c r="A5" s="31"/>
      <c r="B5" s="32">
        <v>2009</v>
      </c>
      <c r="C5" s="32">
        <v>2008</v>
      </c>
      <c r="D5" s="33" t="s">
        <v>4</v>
      </c>
      <c r="E5" s="32">
        <v>2009</v>
      </c>
      <c r="F5" s="32">
        <v>2008</v>
      </c>
      <c r="G5" s="33" t="s">
        <v>4</v>
      </c>
      <c r="H5" s="32">
        <v>2009</v>
      </c>
      <c r="I5" s="32">
        <v>2008</v>
      </c>
      <c r="J5" s="33" t="s">
        <v>4</v>
      </c>
      <c r="K5" s="32">
        <v>2009</v>
      </c>
      <c r="L5" s="32">
        <v>2008</v>
      </c>
      <c r="M5" s="34" t="s">
        <v>4</v>
      </c>
      <c r="S5"/>
    </row>
    <row r="6" spans="1:13" ht="15">
      <c r="A6" s="65" t="s">
        <v>11</v>
      </c>
      <c r="B6" s="77">
        <v>0</v>
      </c>
      <c r="C6" s="77">
        <v>0</v>
      </c>
      <c r="D6" s="42" t="str">
        <f>IF(IF(C6=0,0,((B6-C6)*100)/C6)=0,"-",((B6-C6)*100)/C6)</f>
        <v>-</v>
      </c>
      <c r="E6" s="77">
        <v>23.747</v>
      </c>
      <c r="F6" s="77">
        <v>359.691</v>
      </c>
      <c r="G6" s="42">
        <f>IF(IF(F6=0,0,((E6-F6)*100)/F6)=0,"-",((E6-F6)*100)/F6)</f>
        <v>-93.39794434667533</v>
      </c>
      <c r="H6" s="77">
        <v>0</v>
      </c>
      <c r="I6" s="77">
        <v>0</v>
      </c>
      <c r="J6" s="42" t="str">
        <f>IF(IF(I6=0,0,((H6-I6)*100)/I6)=0,"-",((H6-I6)*100)/I6)</f>
        <v>-</v>
      </c>
      <c r="K6" s="77">
        <f>B6+E6+H6</f>
        <v>23.747</v>
      </c>
      <c r="L6" s="77">
        <f>C6+F6+I6</f>
        <v>359.691</v>
      </c>
      <c r="M6" s="66">
        <f>IF(IF(L6=0,0,((K6-L6)*100)/L6)=0,"-",((K6-L6)*100)/L6)</f>
        <v>-93.39794434667533</v>
      </c>
    </row>
    <row r="7" spans="1:19" s="5" customFormat="1" ht="15">
      <c r="A7" s="37" t="s">
        <v>12</v>
      </c>
      <c r="B7" s="78">
        <v>199.495</v>
      </c>
      <c r="C7" s="78">
        <v>153.28</v>
      </c>
      <c r="D7" s="41">
        <f>IF(IF(C7=0,0,((B7-C7)*100)/C7)=0,"-",((B7-C7)*100)/C7)</f>
        <v>30.150704592901878</v>
      </c>
      <c r="E7" s="78">
        <v>9972.083</v>
      </c>
      <c r="F7" s="78">
        <v>3916.024</v>
      </c>
      <c r="G7" s="41">
        <f>IF(IF(F7=0,0,((E7-F7)*100)/F7)=0,"-",((E7-F7)*100)/F7)</f>
        <v>154.64815843825272</v>
      </c>
      <c r="H7" s="78">
        <v>0</v>
      </c>
      <c r="I7" s="78">
        <v>0</v>
      </c>
      <c r="J7" s="41" t="str">
        <f>IF(IF(I7=0,0,((H7-I7)*100)/I7)=0,"-",((H7-I7)*100)/I7)</f>
        <v>-</v>
      </c>
      <c r="K7" s="78">
        <f>B7+E7+H7</f>
        <v>10171.578000000001</v>
      </c>
      <c r="L7" s="78">
        <f>C7+F7+I7</f>
        <v>4069.304</v>
      </c>
      <c r="M7" s="67">
        <f>IF(IF(L7=0,0,((K7-L7)*100)/L7)=0,"-",((K7-L7)*100)/L7)</f>
        <v>149.95866615028027</v>
      </c>
      <c r="N7" s="12"/>
      <c r="O7" s="12"/>
      <c r="P7" s="12"/>
      <c r="Q7" s="12"/>
      <c r="R7" s="12"/>
      <c r="S7" s="12"/>
    </row>
    <row r="8" spans="1:13" ht="15">
      <c r="A8" s="68" t="s">
        <v>13</v>
      </c>
      <c r="B8" s="77">
        <v>0</v>
      </c>
      <c r="C8" s="77">
        <v>0</v>
      </c>
      <c r="D8" s="42" t="str">
        <f aca="true" t="shared" si="0" ref="D8:D72">IF(IF(C8=0,0,((B8-C8)*100)/C8)=0,"-",((B8-C8)*100)/C8)</f>
        <v>-</v>
      </c>
      <c r="E8" s="77">
        <v>0</v>
      </c>
      <c r="F8" s="77">
        <v>0</v>
      </c>
      <c r="G8" s="42" t="str">
        <f aca="true" t="shared" si="1" ref="G8:G72">IF(IF(F8=0,0,((E8-F8)*100)/F8)=0,"-",((E8-F8)*100)/F8)</f>
        <v>-</v>
      </c>
      <c r="H8" s="77">
        <v>2013.838</v>
      </c>
      <c r="I8" s="77">
        <v>2648.012</v>
      </c>
      <c r="J8" s="42">
        <f aca="true" t="shared" si="2" ref="J8:J72">IF(IF(I8=0,0,((H8-I8)*100)/I8)=0,"-",((H8-I8)*100)/I8)</f>
        <v>-23.94906065380369</v>
      </c>
      <c r="K8" s="77">
        <f aca="true" t="shared" si="3" ref="K8:K72">B8+E8+H8</f>
        <v>2013.838</v>
      </c>
      <c r="L8" s="77">
        <f aca="true" t="shared" si="4" ref="L8:L72">C8+F8+I8</f>
        <v>2648.012</v>
      </c>
      <c r="M8" s="66">
        <f aca="true" t="shared" si="5" ref="M8:M72">IF(IF(L8=0,0,((K8-L8)*100)/L8)=0,"-",((K8-L8)*100)/L8)</f>
        <v>-23.94906065380369</v>
      </c>
    </row>
    <row r="9" spans="1:13" ht="15">
      <c r="A9" s="37" t="s">
        <v>14</v>
      </c>
      <c r="B9" s="78">
        <v>99.523</v>
      </c>
      <c r="C9" s="78">
        <v>108.54</v>
      </c>
      <c r="D9" s="41">
        <f t="shared" si="0"/>
        <v>-8.307536392113516</v>
      </c>
      <c r="E9" s="78">
        <v>31689.441</v>
      </c>
      <c r="F9" s="78">
        <v>15278.584</v>
      </c>
      <c r="G9" s="41">
        <f t="shared" si="1"/>
        <v>107.41085037723388</v>
      </c>
      <c r="H9" s="78">
        <v>29.858</v>
      </c>
      <c r="I9" s="78">
        <v>0</v>
      </c>
      <c r="J9" s="41" t="str">
        <f t="shared" si="2"/>
        <v>-</v>
      </c>
      <c r="K9" s="78">
        <f t="shared" si="3"/>
        <v>31818.822</v>
      </c>
      <c r="L9" s="78">
        <f t="shared" si="4"/>
        <v>15387.124000000002</v>
      </c>
      <c r="M9" s="67">
        <f t="shared" si="5"/>
        <v>106.78862404696287</v>
      </c>
    </row>
    <row r="10" spans="1:13" ht="15">
      <c r="A10" s="65" t="s">
        <v>15</v>
      </c>
      <c r="B10" s="77">
        <v>0</v>
      </c>
      <c r="C10" s="77">
        <v>0</v>
      </c>
      <c r="D10" s="42" t="str">
        <f t="shared" si="0"/>
        <v>-</v>
      </c>
      <c r="E10" s="77">
        <v>16.087</v>
      </c>
      <c r="F10" s="77">
        <v>5.606</v>
      </c>
      <c r="G10" s="42">
        <f t="shared" si="1"/>
        <v>186.96039957188725</v>
      </c>
      <c r="H10" s="77">
        <v>0</v>
      </c>
      <c r="I10" s="77">
        <v>0</v>
      </c>
      <c r="J10" s="42" t="str">
        <f t="shared" si="2"/>
        <v>-</v>
      </c>
      <c r="K10" s="77">
        <f t="shared" si="3"/>
        <v>16.087</v>
      </c>
      <c r="L10" s="77">
        <f t="shared" si="4"/>
        <v>5.606</v>
      </c>
      <c r="M10" s="66">
        <f t="shared" si="5"/>
        <v>186.96039957188725</v>
      </c>
    </row>
    <row r="11" spans="1:13" ht="15">
      <c r="A11" s="40" t="s">
        <v>73</v>
      </c>
      <c r="B11" s="78">
        <v>0</v>
      </c>
      <c r="C11" s="78">
        <v>0</v>
      </c>
      <c r="D11" s="41" t="str">
        <f t="shared" si="0"/>
        <v>-</v>
      </c>
      <c r="E11" s="78">
        <v>0</v>
      </c>
      <c r="F11" s="78">
        <v>12.835</v>
      </c>
      <c r="G11" s="41">
        <f t="shared" si="1"/>
        <v>-100</v>
      </c>
      <c r="H11" s="78">
        <v>0</v>
      </c>
      <c r="I11" s="78">
        <v>0</v>
      </c>
      <c r="J11" s="41" t="str">
        <f t="shared" si="2"/>
        <v>-</v>
      </c>
      <c r="K11" s="78">
        <f t="shared" si="3"/>
        <v>0</v>
      </c>
      <c r="L11" s="78">
        <f t="shared" si="4"/>
        <v>12.835</v>
      </c>
      <c r="M11" s="67">
        <f t="shared" si="5"/>
        <v>-100</v>
      </c>
    </row>
    <row r="12" spans="1:13" ht="15">
      <c r="A12" s="68" t="s">
        <v>16</v>
      </c>
      <c r="B12" s="77">
        <v>0</v>
      </c>
      <c r="C12" s="77">
        <v>0</v>
      </c>
      <c r="D12" s="42" t="str">
        <f t="shared" si="0"/>
        <v>-</v>
      </c>
      <c r="E12" s="77">
        <v>1301.822</v>
      </c>
      <c r="F12" s="77">
        <v>1315.899</v>
      </c>
      <c r="G12" s="42">
        <f t="shared" si="1"/>
        <v>-1.069762952931798</v>
      </c>
      <c r="H12" s="77">
        <v>0</v>
      </c>
      <c r="I12" s="77">
        <v>0</v>
      </c>
      <c r="J12" s="42" t="str">
        <f t="shared" si="2"/>
        <v>-</v>
      </c>
      <c r="K12" s="77">
        <f t="shared" si="3"/>
        <v>1301.822</v>
      </c>
      <c r="L12" s="77">
        <f t="shared" si="4"/>
        <v>1315.899</v>
      </c>
      <c r="M12" s="66">
        <f t="shared" si="5"/>
        <v>-1.069762952931798</v>
      </c>
    </row>
    <row r="13" spans="1:13" ht="15">
      <c r="A13" s="37" t="s">
        <v>72</v>
      </c>
      <c r="B13" s="78">
        <v>0</v>
      </c>
      <c r="C13" s="78">
        <v>0</v>
      </c>
      <c r="D13" s="41" t="str">
        <f t="shared" si="0"/>
        <v>-</v>
      </c>
      <c r="E13" s="78">
        <v>48.058</v>
      </c>
      <c r="F13" s="78">
        <v>0</v>
      </c>
      <c r="G13" s="41" t="str">
        <f t="shared" si="1"/>
        <v>-</v>
      </c>
      <c r="H13" s="78">
        <v>0</v>
      </c>
      <c r="I13" s="78">
        <v>0</v>
      </c>
      <c r="J13" s="41" t="str">
        <f t="shared" si="2"/>
        <v>-</v>
      </c>
      <c r="K13" s="78">
        <f t="shared" si="3"/>
        <v>48.058</v>
      </c>
      <c r="L13" s="78">
        <f t="shared" si="4"/>
        <v>0</v>
      </c>
      <c r="M13" s="67" t="str">
        <f t="shared" si="5"/>
        <v>-</v>
      </c>
    </row>
    <row r="14" spans="1:13" ht="15">
      <c r="A14" s="68" t="s">
        <v>17</v>
      </c>
      <c r="B14" s="77">
        <v>0</v>
      </c>
      <c r="C14" s="77">
        <v>0</v>
      </c>
      <c r="D14" s="42" t="str">
        <f t="shared" si="0"/>
        <v>-</v>
      </c>
      <c r="E14" s="77">
        <v>31569.666</v>
      </c>
      <c r="F14" s="77">
        <v>43815.787</v>
      </c>
      <c r="G14" s="42">
        <f t="shared" si="1"/>
        <v>-27.949106562892496</v>
      </c>
      <c r="H14" s="77">
        <v>60.155</v>
      </c>
      <c r="I14" s="77">
        <v>148.638</v>
      </c>
      <c r="J14" s="42">
        <f t="shared" si="2"/>
        <v>-59.52919172755285</v>
      </c>
      <c r="K14" s="77">
        <f t="shared" si="3"/>
        <v>31629.821</v>
      </c>
      <c r="L14" s="77">
        <f t="shared" si="4"/>
        <v>43964.424999999996</v>
      </c>
      <c r="M14" s="66">
        <f t="shared" si="5"/>
        <v>-28.0558747214367</v>
      </c>
    </row>
    <row r="15" spans="1:13" ht="15">
      <c r="A15" s="37" t="s">
        <v>18</v>
      </c>
      <c r="B15" s="78">
        <v>1197.709</v>
      </c>
      <c r="C15" s="78">
        <v>1487.84</v>
      </c>
      <c r="D15" s="41">
        <f t="shared" si="0"/>
        <v>-19.500147865361857</v>
      </c>
      <c r="E15" s="78">
        <v>3684.088</v>
      </c>
      <c r="F15" s="78">
        <v>5495.465</v>
      </c>
      <c r="G15" s="41">
        <f t="shared" si="1"/>
        <v>-32.96130536724372</v>
      </c>
      <c r="H15" s="78">
        <v>0</v>
      </c>
      <c r="I15" s="78">
        <v>0</v>
      </c>
      <c r="J15" s="41" t="str">
        <f t="shared" si="2"/>
        <v>-</v>
      </c>
      <c r="K15" s="78">
        <f t="shared" si="3"/>
        <v>4881.7970000000005</v>
      </c>
      <c r="L15" s="78">
        <f t="shared" si="4"/>
        <v>6983.305</v>
      </c>
      <c r="M15" s="67">
        <f t="shared" si="5"/>
        <v>-30.093315414406213</v>
      </c>
    </row>
    <row r="16" spans="1:13" ht="15">
      <c r="A16" s="68" t="s">
        <v>65</v>
      </c>
      <c r="B16" s="77">
        <v>0</v>
      </c>
      <c r="C16" s="77">
        <v>0</v>
      </c>
      <c r="D16" s="42" t="str">
        <f t="shared" si="0"/>
        <v>-</v>
      </c>
      <c r="E16" s="77">
        <v>0</v>
      </c>
      <c r="F16" s="77">
        <v>0</v>
      </c>
      <c r="G16" s="42" t="str">
        <f t="shared" si="1"/>
        <v>-</v>
      </c>
      <c r="H16" s="77">
        <v>0</v>
      </c>
      <c r="I16" s="77">
        <v>0</v>
      </c>
      <c r="J16" s="42" t="str">
        <f t="shared" si="2"/>
        <v>-</v>
      </c>
      <c r="K16" s="77">
        <f t="shared" si="3"/>
        <v>0</v>
      </c>
      <c r="L16" s="77">
        <f t="shared" si="4"/>
        <v>0</v>
      </c>
      <c r="M16" s="66" t="str">
        <f t="shared" si="5"/>
        <v>-</v>
      </c>
    </row>
    <row r="17" spans="1:13" ht="15">
      <c r="A17" s="37" t="s">
        <v>109</v>
      </c>
      <c r="B17" s="78">
        <v>0</v>
      </c>
      <c r="C17" s="78">
        <v>0</v>
      </c>
      <c r="D17" s="41" t="str">
        <f t="shared" si="0"/>
        <v>-</v>
      </c>
      <c r="E17" s="78">
        <v>0</v>
      </c>
      <c r="F17" s="78">
        <v>0</v>
      </c>
      <c r="G17" s="41" t="str">
        <f t="shared" si="1"/>
        <v>-</v>
      </c>
      <c r="H17" s="78">
        <v>0</v>
      </c>
      <c r="I17" s="78">
        <v>0</v>
      </c>
      <c r="J17" s="41" t="str">
        <f t="shared" si="2"/>
        <v>-</v>
      </c>
      <c r="K17" s="78">
        <f t="shared" si="3"/>
        <v>0</v>
      </c>
      <c r="L17" s="78">
        <f t="shared" si="4"/>
        <v>0</v>
      </c>
      <c r="M17" s="67" t="str">
        <f t="shared" si="5"/>
        <v>-</v>
      </c>
    </row>
    <row r="18" spans="1:13" ht="15">
      <c r="A18" s="68" t="s">
        <v>101</v>
      </c>
      <c r="B18" s="77">
        <v>0</v>
      </c>
      <c r="C18" s="77">
        <v>0</v>
      </c>
      <c r="D18" s="42" t="str">
        <f t="shared" si="0"/>
        <v>-</v>
      </c>
      <c r="E18" s="77">
        <v>0</v>
      </c>
      <c r="F18" s="77">
        <v>0</v>
      </c>
      <c r="G18" s="42" t="str">
        <f t="shared" si="1"/>
        <v>-</v>
      </c>
      <c r="H18" s="77">
        <v>82.632</v>
      </c>
      <c r="I18" s="77">
        <v>0</v>
      </c>
      <c r="J18" s="42" t="str">
        <f t="shared" si="2"/>
        <v>-</v>
      </c>
      <c r="K18" s="77">
        <f t="shared" si="3"/>
        <v>82.632</v>
      </c>
      <c r="L18" s="77">
        <f t="shared" si="4"/>
        <v>0</v>
      </c>
      <c r="M18" s="66" t="str">
        <f t="shared" si="5"/>
        <v>-</v>
      </c>
    </row>
    <row r="19" spans="1:13" ht="15">
      <c r="A19" s="40" t="s">
        <v>19</v>
      </c>
      <c r="B19" s="78">
        <v>0</v>
      </c>
      <c r="C19" s="78">
        <v>48.065</v>
      </c>
      <c r="D19" s="41">
        <f t="shared" si="0"/>
        <v>-100</v>
      </c>
      <c r="E19" s="78">
        <v>646.755</v>
      </c>
      <c r="F19" s="78">
        <v>883.038</v>
      </c>
      <c r="G19" s="41">
        <f t="shared" si="1"/>
        <v>-26.75796511588403</v>
      </c>
      <c r="H19" s="78">
        <v>0</v>
      </c>
      <c r="I19" s="78">
        <v>0</v>
      </c>
      <c r="J19" s="41" t="str">
        <f t="shared" si="2"/>
        <v>-</v>
      </c>
      <c r="K19" s="78">
        <f t="shared" si="3"/>
        <v>646.755</v>
      </c>
      <c r="L19" s="78">
        <f t="shared" si="4"/>
        <v>931.1030000000001</v>
      </c>
      <c r="M19" s="67">
        <f t="shared" si="5"/>
        <v>-30.538834049509028</v>
      </c>
    </row>
    <row r="20" spans="1:13" ht="15">
      <c r="A20" s="65" t="s">
        <v>20</v>
      </c>
      <c r="B20" s="77">
        <v>0</v>
      </c>
      <c r="C20" s="77">
        <v>0</v>
      </c>
      <c r="D20" s="42" t="str">
        <f t="shared" si="0"/>
        <v>-</v>
      </c>
      <c r="E20" s="77">
        <v>50.338</v>
      </c>
      <c r="F20" s="77">
        <v>0</v>
      </c>
      <c r="G20" s="42" t="str">
        <f t="shared" si="1"/>
        <v>-</v>
      </c>
      <c r="H20" s="77">
        <v>0</v>
      </c>
      <c r="I20" s="77">
        <v>0</v>
      </c>
      <c r="J20" s="42" t="str">
        <f t="shared" si="2"/>
        <v>-</v>
      </c>
      <c r="K20" s="77">
        <f t="shared" si="3"/>
        <v>50.338</v>
      </c>
      <c r="L20" s="77">
        <f t="shared" si="4"/>
        <v>0</v>
      </c>
      <c r="M20" s="66" t="str">
        <f t="shared" si="5"/>
        <v>-</v>
      </c>
    </row>
    <row r="21" spans="1:13" ht="15">
      <c r="A21" s="40" t="s">
        <v>21</v>
      </c>
      <c r="B21" s="78">
        <v>0</v>
      </c>
      <c r="C21" s="78">
        <v>0</v>
      </c>
      <c r="D21" s="41" t="str">
        <f t="shared" si="0"/>
        <v>-</v>
      </c>
      <c r="E21" s="78">
        <v>0</v>
      </c>
      <c r="F21" s="78">
        <v>0</v>
      </c>
      <c r="G21" s="41" t="str">
        <f t="shared" si="1"/>
        <v>-</v>
      </c>
      <c r="H21" s="78">
        <v>0</v>
      </c>
      <c r="I21" s="78">
        <v>0</v>
      </c>
      <c r="J21" s="41" t="str">
        <f t="shared" si="2"/>
        <v>-</v>
      </c>
      <c r="K21" s="78">
        <f t="shared" si="3"/>
        <v>0</v>
      </c>
      <c r="L21" s="78">
        <f t="shared" si="4"/>
        <v>0</v>
      </c>
      <c r="M21" s="67" t="str">
        <f t="shared" si="5"/>
        <v>-</v>
      </c>
    </row>
    <row r="22" spans="1:13" ht="15">
      <c r="A22" s="65" t="s">
        <v>68</v>
      </c>
      <c r="B22" s="77">
        <v>0</v>
      </c>
      <c r="C22" s="77">
        <v>0</v>
      </c>
      <c r="D22" s="42" t="str">
        <f t="shared" si="0"/>
        <v>-</v>
      </c>
      <c r="E22" s="77">
        <v>0</v>
      </c>
      <c r="F22" s="77">
        <v>0</v>
      </c>
      <c r="G22" s="42" t="str">
        <f t="shared" si="1"/>
        <v>-</v>
      </c>
      <c r="H22" s="77">
        <v>0</v>
      </c>
      <c r="I22" s="77">
        <v>0</v>
      </c>
      <c r="J22" s="42" t="str">
        <f t="shared" si="2"/>
        <v>-</v>
      </c>
      <c r="K22" s="77">
        <f t="shared" si="3"/>
        <v>0</v>
      </c>
      <c r="L22" s="77">
        <f t="shared" si="4"/>
        <v>0</v>
      </c>
      <c r="M22" s="66" t="str">
        <f t="shared" si="5"/>
        <v>-</v>
      </c>
    </row>
    <row r="23" spans="1:13" ht="15">
      <c r="A23" s="37" t="s">
        <v>22</v>
      </c>
      <c r="B23" s="78">
        <v>0</v>
      </c>
      <c r="C23" s="78">
        <v>0</v>
      </c>
      <c r="D23" s="41" t="str">
        <f t="shared" si="0"/>
        <v>-</v>
      </c>
      <c r="E23" s="78">
        <v>0</v>
      </c>
      <c r="F23" s="78">
        <v>0</v>
      </c>
      <c r="G23" s="41" t="str">
        <f t="shared" si="1"/>
        <v>-</v>
      </c>
      <c r="H23" s="78">
        <v>0</v>
      </c>
      <c r="I23" s="78">
        <v>0</v>
      </c>
      <c r="J23" s="41" t="str">
        <f t="shared" si="2"/>
        <v>-</v>
      </c>
      <c r="K23" s="78">
        <f t="shared" si="3"/>
        <v>0</v>
      </c>
      <c r="L23" s="78">
        <f t="shared" si="4"/>
        <v>0</v>
      </c>
      <c r="M23" s="67" t="str">
        <f t="shared" si="5"/>
        <v>-</v>
      </c>
    </row>
    <row r="24" spans="1:13" ht="15">
      <c r="A24" s="65" t="s">
        <v>23</v>
      </c>
      <c r="B24" s="77">
        <v>0</v>
      </c>
      <c r="C24" s="77">
        <v>0</v>
      </c>
      <c r="D24" s="42" t="str">
        <f t="shared" si="0"/>
        <v>-</v>
      </c>
      <c r="E24" s="77">
        <v>196.047</v>
      </c>
      <c r="F24" s="77">
        <v>114.6</v>
      </c>
      <c r="G24" s="42">
        <f t="shared" si="1"/>
        <v>71.07068062827226</v>
      </c>
      <c r="H24" s="77">
        <v>0</v>
      </c>
      <c r="I24" s="77">
        <v>0</v>
      </c>
      <c r="J24" s="42" t="str">
        <f t="shared" si="2"/>
        <v>-</v>
      </c>
      <c r="K24" s="77">
        <f t="shared" si="3"/>
        <v>196.047</v>
      </c>
      <c r="L24" s="77">
        <f t="shared" si="4"/>
        <v>114.6</v>
      </c>
      <c r="M24" s="66">
        <f t="shared" si="5"/>
        <v>71.07068062827226</v>
      </c>
    </row>
    <row r="25" spans="1:13" ht="15">
      <c r="A25" s="37" t="s">
        <v>24</v>
      </c>
      <c r="B25" s="78">
        <v>1.42</v>
      </c>
      <c r="C25" s="78">
        <v>0</v>
      </c>
      <c r="D25" s="41" t="str">
        <f t="shared" si="0"/>
        <v>-</v>
      </c>
      <c r="E25" s="78">
        <v>453.524</v>
      </c>
      <c r="F25" s="78">
        <v>156.617</v>
      </c>
      <c r="G25" s="41">
        <f t="shared" si="1"/>
        <v>189.57520575671865</v>
      </c>
      <c r="H25" s="78">
        <v>28.348</v>
      </c>
      <c r="I25" s="78">
        <v>0</v>
      </c>
      <c r="J25" s="41" t="str">
        <f t="shared" si="2"/>
        <v>-</v>
      </c>
      <c r="K25" s="78">
        <f t="shared" si="3"/>
        <v>483.29200000000003</v>
      </c>
      <c r="L25" s="78">
        <f t="shared" si="4"/>
        <v>156.617</v>
      </c>
      <c r="M25" s="67">
        <f t="shared" si="5"/>
        <v>208.58208240484754</v>
      </c>
    </row>
    <row r="26" spans="1:13" ht="15">
      <c r="A26" s="68" t="s">
        <v>139</v>
      </c>
      <c r="B26" s="77">
        <v>0</v>
      </c>
      <c r="C26" s="77">
        <v>56.955</v>
      </c>
      <c r="D26" s="42">
        <f t="shared" si="0"/>
        <v>-100</v>
      </c>
      <c r="E26" s="77">
        <v>0</v>
      </c>
      <c r="F26" s="77">
        <v>1595.885</v>
      </c>
      <c r="G26" s="42">
        <f t="shared" si="1"/>
        <v>-100</v>
      </c>
      <c r="H26" s="77">
        <v>0</v>
      </c>
      <c r="I26" s="77">
        <v>0</v>
      </c>
      <c r="J26" s="42" t="str">
        <f t="shared" si="2"/>
        <v>-</v>
      </c>
      <c r="K26" s="77">
        <f t="shared" si="3"/>
        <v>0</v>
      </c>
      <c r="L26" s="77">
        <f t="shared" si="4"/>
        <v>1652.84</v>
      </c>
      <c r="M26" s="66">
        <f t="shared" si="5"/>
        <v>-100</v>
      </c>
    </row>
    <row r="27" spans="1:13" ht="15">
      <c r="A27" s="64" t="s">
        <v>25</v>
      </c>
      <c r="B27" s="78">
        <v>0</v>
      </c>
      <c r="C27" s="78">
        <v>0</v>
      </c>
      <c r="D27" s="41" t="str">
        <f t="shared" si="0"/>
        <v>-</v>
      </c>
      <c r="E27" s="78">
        <v>0</v>
      </c>
      <c r="F27" s="78">
        <v>68.934</v>
      </c>
      <c r="G27" s="41">
        <f t="shared" si="1"/>
        <v>-100</v>
      </c>
      <c r="H27" s="78">
        <v>0</v>
      </c>
      <c r="I27" s="78">
        <v>0</v>
      </c>
      <c r="J27" s="41" t="str">
        <f t="shared" si="2"/>
        <v>-</v>
      </c>
      <c r="K27" s="78">
        <f t="shared" si="3"/>
        <v>0</v>
      </c>
      <c r="L27" s="78">
        <f t="shared" si="4"/>
        <v>68.934</v>
      </c>
      <c r="M27" s="67">
        <f t="shared" si="5"/>
        <v>-100</v>
      </c>
    </row>
    <row r="28" spans="1:13" ht="15">
      <c r="A28" s="68" t="s">
        <v>26</v>
      </c>
      <c r="B28" s="77">
        <v>0</v>
      </c>
      <c r="C28" s="77">
        <v>0</v>
      </c>
      <c r="D28" s="42" t="str">
        <f t="shared" si="0"/>
        <v>-</v>
      </c>
      <c r="E28" s="77">
        <v>0</v>
      </c>
      <c r="F28" s="77">
        <v>0</v>
      </c>
      <c r="G28" s="42" t="str">
        <f t="shared" si="1"/>
        <v>-</v>
      </c>
      <c r="H28" s="77">
        <v>0</v>
      </c>
      <c r="I28" s="77">
        <v>0</v>
      </c>
      <c r="J28" s="42" t="str">
        <f t="shared" si="2"/>
        <v>-</v>
      </c>
      <c r="K28" s="77">
        <f t="shared" si="3"/>
        <v>0</v>
      </c>
      <c r="L28" s="77">
        <f t="shared" si="4"/>
        <v>0</v>
      </c>
      <c r="M28" s="66" t="str">
        <f t="shared" si="5"/>
        <v>-</v>
      </c>
    </row>
    <row r="29" spans="1:13" ht="15">
      <c r="A29" s="64" t="s">
        <v>27</v>
      </c>
      <c r="B29" s="78">
        <v>0</v>
      </c>
      <c r="C29" s="78">
        <v>1.785</v>
      </c>
      <c r="D29" s="41">
        <f t="shared" si="0"/>
        <v>-100</v>
      </c>
      <c r="E29" s="78">
        <v>416.423</v>
      </c>
      <c r="F29" s="78">
        <v>163.3</v>
      </c>
      <c r="G29" s="41">
        <f t="shared" si="1"/>
        <v>155.0048989589712</v>
      </c>
      <c r="H29" s="78">
        <v>0</v>
      </c>
      <c r="I29" s="78">
        <v>0</v>
      </c>
      <c r="J29" s="41" t="str">
        <f t="shared" si="2"/>
        <v>-</v>
      </c>
      <c r="K29" s="78">
        <f t="shared" si="3"/>
        <v>416.423</v>
      </c>
      <c r="L29" s="78">
        <f t="shared" si="4"/>
        <v>165.085</v>
      </c>
      <c r="M29" s="67">
        <f t="shared" si="5"/>
        <v>152.24763000878335</v>
      </c>
    </row>
    <row r="30" spans="1:13" ht="15">
      <c r="A30" s="65" t="s">
        <v>64</v>
      </c>
      <c r="B30" s="77">
        <v>0</v>
      </c>
      <c r="C30" s="77">
        <v>0</v>
      </c>
      <c r="D30" s="42" t="str">
        <f t="shared" si="0"/>
        <v>-</v>
      </c>
      <c r="E30" s="77">
        <v>27.71</v>
      </c>
      <c r="F30" s="77">
        <v>503.463</v>
      </c>
      <c r="G30" s="42">
        <f t="shared" si="1"/>
        <v>-94.49611987375438</v>
      </c>
      <c r="H30" s="77">
        <v>0</v>
      </c>
      <c r="I30" s="77">
        <v>0</v>
      </c>
      <c r="J30" s="42" t="str">
        <f t="shared" si="2"/>
        <v>-</v>
      </c>
      <c r="K30" s="77">
        <f t="shared" si="3"/>
        <v>27.71</v>
      </c>
      <c r="L30" s="77">
        <f t="shared" si="4"/>
        <v>503.463</v>
      </c>
      <c r="M30" s="66">
        <f t="shared" si="5"/>
        <v>-94.49611987375438</v>
      </c>
    </row>
    <row r="31" spans="1:13" ht="15">
      <c r="A31" s="64" t="s">
        <v>28</v>
      </c>
      <c r="B31" s="78">
        <v>0</v>
      </c>
      <c r="C31" s="78">
        <v>0</v>
      </c>
      <c r="D31" s="41" t="str">
        <f t="shared" si="0"/>
        <v>-</v>
      </c>
      <c r="E31" s="78">
        <v>0</v>
      </c>
      <c r="F31" s="78">
        <v>0</v>
      </c>
      <c r="G31" s="41" t="str">
        <f t="shared" si="1"/>
        <v>-</v>
      </c>
      <c r="H31" s="78">
        <v>0</v>
      </c>
      <c r="I31" s="78">
        <v>0</v>
      </c>
      <c r="J31" s="41" t="str">
        <f t="shared" si="2"/>
        <v>-</v>
      </c>
      <c r="K31" s="78">
        <f t="shared" si="3"/>
        <v>0</v>
      </c>
      <c r="L31" s="78">
        <f t="shared" si="4"/>
        <v>0</v>
      </c>
      <c r="M31" s="67" t="str">
        <f t="shared" si="5"/>
        <v>-</v>
      </c>
    </row>
    <row r="32" spans="1:13" ht="15">
      <c r="A32" s="65" t="s">
        <v>29</v>
      </c>
      <c r="B32" s="77">
        <v>0</v>
      </c>
      <c r="C32" s="77">
        <v>0</v>
      </c>
      <c r="D32" s="42" t="str">
        <f t="shared" si="0"/>
        <v>-</v>
      </c>
      <c r="E32" s="77">
        <v>2996.465</v>
      </c>
      <c r="F32" s="77">
        <v>7377.321</v>
      </c>
      <c r="G32" s="42">
        <f t="shared" si="1"/>
        <v>-59.382748832536905</v>
      </c>
      <c r="H32" s="77">
        <v>0</v>
      </c>
      <c r="I32" s="77">
        <v>0</v>
      </c>
      <c r="J32" s="42" t="str">
        <f t="shared" si="2"/>
        <v>-</v>
      </c>
      <c r="K32" s="77">
        <f t="shared" si="3"/>
        <v>2996.465</v>
      </c>
      <c r="L32" s="77">
        <f t="shared" si="4"/>
        <v>7377.321</v>
      </c>
      <c r="M32" s="66">
        <f t="shared" si="5"/>
        <v>-59.382748832536905</v>
      </c>
    </row>
    <row r="33" spans="1:13" ht="15">
      <c r="A33" s="64" t="s">
        <v>99</v>
      </c>
      <c r="B33" s="78">
        <v>0</v>
      </c>
      <c r="C33" s="78">
        <v>0</v>
      </c>
      <c r="D33" s="41" t="str">
        <f t="shared" si="0"/>
        <v>-</v>
      </c>
      <c r="E33" s="78">
        <v>0</v>
      </c>
      <c r="F33" s="78">
        <v>0</v>
      </c>
      <c r="G33" s="41" t="str">
        <f t="shared" si="1"/>
        <v>-</v>
      </c>
      <c r="H33" s="78">
        <v>0</v>
      </c>
      <c r="I33" s="78">
        <v>0</v>
      </c>
      <c r="J33" s="41" t="str">
        <f t="shared" si="2"/>
        <v>-</v>
      </c>
      <c r="K33" s="78">
        <f t="shared" si="3"/>
        <v>0</v>
      </c>
      <c r="L33" s="78">
        <f t="shared" si="4"/>
        <v>0</v>
      </c>
      <c r="M33" s="67" t="str">
        <f t="shared" si="5"/>
        <v>-</v>
      </c>
    </row>
    <row r="34" spans="1:13" ht="15">
      <c r="A34" s="65" t="s">
        <v>198</v>
      </c>
      <c r="B34" s="77">
        <v>0</v>
      </c>
      <c r="C34" s="77">
        <v>0</v>
      </c>
      <c r="D34" s="42" t="str">
        <f t="shared" si="0"/>
        <v>-</v>
      </c>
      <c r="E34" s="77">
        <v>0</v>
      </c>
      <c r="F34" s="77">
        <v>0</v>
      </c>
      <c r="G34" s="42" t="str">
        <f t="shared" si="1"/>
        <v>-</v>
      </c>
      <c r="H34" s="77">
        <v>0</v>
      </c>
      <c r="I34" s="77">
        <v>0</v>
      </c>
      <c r="J34" s="42" t="str">
        <f t="shared" si="2"/>
        <v>-</v>
      </c>
      <c r="K34" s="77">
        <f t="shared" si="3"/>
        <v>0</v>
      </c>
      <c r="L34" s="77">
        <f t="shared" si="4"/>
        <v>0</v>
      </c>
      <c r="M34" s="66" t="str">
        <f t="shared" si="5"/>
        <v>-</v>
      </c>
    </row>
    <row r="35" spans="1:13" ht="15">
      <c r="A35" s="40" t="s">
        <v>30</v>
      </c>
      <c r="B35" s="78">
        <v>77.809</v>
      </c>
      <c r="C35" s="78">
        <v>0</v>
      </c>
      <c r="D35" s="41" t="str">
        <f t="shared" si="0"/>
        <v>-</v>
      </c>
      <c r="E35" s="78">
        <v>256.554</v>
      </c>
      <c r="F35" s="78">
        <v>0</v>
      </c>
      <c r="G35" s="41" t="str">
        <f t="shared" si="1"/>
        <v>-</v>
      </c>
      <c r="H35" s="78">
        <v>0</v>
      </c>
      <c r="I35" s="78">
        <v>0</v>
      </c>
      <c r="J35" s="41" t="str">
        <f t="shared" si="2"/>
        <v>-</v>
      </c>
      <c r="K35" s="78">
        <f t="shared" si="3"/>
        <v>334.36299999999994</v>
      </c>
      <c r="L35" s="78">
        <f t="shared" si="4"/>
        <v>0</v>
      </c>
      <c r="M35" s="67" t="str">
        <f t="shared" si="5"/>
        <v>-</v>
      </c>
    </row>
    <row r="36" spans="1:13" ht="15">
      <c r="A36" s="68" t="s">
        <v>31</v>
      </c>
      <c r="B36" s="77">
        <v>0</v>
      </c>
      <c r="C36" s="77">
        <v>0</v>
      </c>
      <c r="D36" s="42" t="str">
        <f t="shared" si="0"/>
        <v>-</v>
      </c>
      <c r="E36" s="77">
        <v>53.92</v>
      </c>
      <c r="F36" s="77">
        <v>14.468</v>
      </c>
      <c r="G36" s="42">
        <f t="shared" si="1"/>
        <v>272.68454520320705</v>
      </c>
      <c r="H36" s="77">
        <v>0</v>
      </c>
      <c r="I36" s="77">
        <v>0</v>
      </c>
      <c r="J36" s="42" t="str">
        <f t="shared" si="2"/>
        <v>-</v>
      </c>
      <c r="K36" s="77">
        <f t="shared" si="3"/>
        <v>53.92</v>
      </c>
      <c r="L36" s="77">
        <f t="shared" si="4"/>
        <v>14.468</v>
      </c>
      <c r="M36" s="66">
        <f t="shared" si="5"/>
        <v>272.68454520320705</v>
      </c>
    </row>
    <row r="37" spans="1:13" s="5" customFormat="1" ht="15">
      <c r="A37" s="37" t="s">
        <v>206</v>
      </c>
      <c r="B37" s="78">
        <v>0</v>
      </c>
      <c r="C37" s="78">
        <v>0</v>
      </c>
      <c r="D37" s="41" t="str">
        <f t="shared" si="0"/>
        <v>-</v>
      </c>
      <c r="E37" s="78">
        <v>54.933</v>
      </c>
      <c r="F37" s="78">
        <v>0</v>
      </c>
      <c r="G37" s="41" t="str">
        <f t="shared" si="1"/>
        <v>-</v>
      </c>
      <c r="H37" s="78">
        <v>0</v>
      </c>
      <c r="I37" s="78">
        <v>0</v>
      </c>
      <c r="J37" s="41" t="str">
        <f t="shared" si="2"/>
        <v>-</v>
      </c>
      <c r="K37" s="78">
        <f t="shared" si="3"/>
        <v>54.933</v>
      </c>
      <c r="L37" s="78">
        <f t="shared" si="4"/>
        <v>0</v>
      </c>
      <c r="M37" s="67" t="str">
        <f t="shared" si="5"/>
        <v>-</v>
      </c>
    </row>
    <row r="38" spans="1:13" ht="15">
      <c r="A38" s="68" t="s">
        <v>32</v>
      </c>
      <c r="B38" s="77">
        <v>214.696</v>
      </c>
      <c r="C38" s="77">
        <v>80.011</v>
      </c>
      <c r="D38" s="42">
        <f t="shared" si="0"/>
        <v>168.33310419817275</v>
      </c>
      <c r="E38" s="77">
        <v>41491.498</v>
      </c>
      <c r="F38" s="77">
        <v>35920.148</v>
      </c>
      <c r="G38" s="42">
        <f t="shared" si="1"/>
        <v>15.510375959475441</v>
      </c>
      <c r="H38" s="77">
        <v>0</v>
      </c>
      <c r="I38" s="77">
        <v>0</v>
      </c>
      <c r="J38" s="42" t="str">
        <f t="shared" si="2"/>
        <v>-</v>
      </c>
      <c r="K38" s="77">
        <f t="shared" si="3"/>
        <v>41706.194</v>
      </c>
      <c r="L38" s="77">
        <f t="shared" si="4"/>
        <v>36000.159</v>
      </c>
      <c r="M38" s="66">
        <f t="shared" si="5"/>
        <v>15.850027217935352</v>
      </c>
    </row>
    <row r="39" spans="1:13" s="5" customFormat="1" ht="15">
      <c r="A39" s="37" t="s">
        <v>75</v>
      </c>
      <c r="B39" s="78">
        <v>0</v>
      </c>
      <c r="C39" s="78">
        <v>0</v>
      </c>
      <c r="D39" s="41" t="str">
        <f t="shared" si="0"/>
        <v>-</v>
      </c>
      <c r="E39" s="78">
        <v>0</v>
      </c>
      <c r="F39" s="78">
        <v>0</v>
      </c>
      <c r="G39" s="41" t="str">
        <f t="shared" si="1"/>
        <v>-</v>
      </c>
      <c r="H39" s="78">
        <v>0</v>
      </c>
      <c r="I39" s="78">
        <v>0</v>
      </c>
      <c r="J39" s="41" t="str">
        <f t="shared" si="2"/>
        <v>-</v>
      </c>
      <c r="K39" s="78">
        <f t="shared" si="3"/>
        <v>0</v>
      </c>
      <c r="L39" s="78">
        <f t="shared" si="4"/>
        <v>0</v>
      </c>
      <c r="M39" s="67" t="str">
        <f t="shared" si="5"/>
        <v>-</v>
      </c>
    </row>
    <row r="40" spans="1:13" ht="15">
      <c r="A40" s="65" t="s">
        <v>33</v>
      </c>
      <c r="B40" s="77">
        <v>0</v>
      </c>
      <c r="C40" s="77">
        <v>0</v>
      </c>
      <c r="D40" s="42" t="str">
        <f t="shared" si="0"/>
        <v>-</v>
      </c>
      <c r="E40" s="77">
        <v>340.819</v>
      </c>
      <c r="F40" s="77">
        <v>477.222</v>
      </c>
      <c r="G40" s="42">
        <f t="shared" si="1"/>
        <v>-28.58271412466315</v>
      </c>
      <c r="H40" s="77">
        <v>0</v>
      </c>
      <c r="I40" s="77">
        <v>0</v>
      </c>
      <c r="J40" s="42" t="str">
        <f t="shared" si="2"/>
        <v>-</v>
      </c>
      <c r="K40" s="77">
        <f t="shared" si="3"/>
        <v>340.819</v>
      </c>
      <c r="L40" s="77">
        <f t="shared" si="4"/>
        <v>477.222</v>
      </c>
      <c r="M40" s="66">
        <f t="shared" si="5"/>
        <v>-28.58271412466315</v>
      </c>
    </row>
    <row r="41" spans="1:13" s="5" customFormat="1" ht="15">
      <c r="A41" s="40" t="s">
        <v>112</v>
      </c>
      <c r="B41" s="78">
        <v>0</v>
      </c>
      <c r="C41" s="78">
        <v>0</v>
      </c>
      <c r="D41" s="41" t="str">
        <f t="shared" si="0"/>
        <v>-</v>
      </c>
      <c r="E41" s="78">
        <v>183.138</v>
      </c>
      <c r="F41" s="78">
        <v>428.689</v>
      </c>
      <c r="G41" s="41">
        <f t="shared" si="1"/>
        <v>-57.27951965177553</v>
      </c>
      <c r="H41" s="78">
        <v>0</v>
      </c>
      <c r="I41" s="78">
        <v>0</v>
      </c>
      <c r="J41" s="41" t="str">
        <f t="shared" si="2"/>
        <v>-</v>
      </c>
      <c r="K41" s="78">
        <f t="shared" si="3"/>
        <v>183.138</v>
      </c>
      <c r="L41" s="78">
        <f t="shared" si="4"/>
        <v>428.689</v>
      </c>
      <c r="M41" s="67">
        <f t="shared" si="5"/>
        <v>-57.27951965177553</v>
      </c>
    </row>
    <row r="42" spans="1:13" ht="15">
      <c r="A42" s="65" t="s">
        <v>34</v>
      </c>
      <c r="B42" s="77">
        <v>0</v>
      </c>
      <c r="C42" s="77">
        <v>0</v>
      </c>
      <c r="D42" s="42" t="str">
        <f t="shared" si="0"/>
        <v>-</v>
      </c>
      <c r="E42" s="77">
        <v>0</v>
      </c>
      <c r="F42" s="77">
        <v>0</v>
      </c>
      <c r="G42" s="42" t="str">
        <f t="shared" si="1"/>
        <v>-</v>
      </c>
      <c r="H42" s="77">
        <v>0</v>
      </c>
      <c r="I42" s="77">
        <v>0</v>
      </c>
      <c r="J42" s="42" t="str">
        <f t="shared" si="2"/>
        <v>-</v>
      </c>
      <c r="K42" s="77">
        <f t="shared" si="3"/>
        <v>0</v>
      </c>
      <c r="L42" s="77">
        <f t="shared" si="4"/>
        <v>0</v>
      </c>
      <c r="M42" s="66" t="str">
        <f t="shared" si="5"/>
        <v>-</v>
      </c>
    </row>
    <row r="43" spans="1:13" s="5" customFormat="1" ht="15">
      <c r="A43" s="40" t="s">
        <v>35</v>
      </c>
      <c r="B43" s="78">
        <v>0</v>
      </c>
      <c r="C43" s="78">
        <v>0</v>
      </c>
      <c r="D43" s="41" t="str">
        <f t="shared" si="0"/>
        <v>-</v>
      </c>
      <c r="E43" s="78">
        <v>0</v>
      </c>
      <c r="F43" s="78">
        <v>0</v>
      </c>
      <c r="G43" s="41" t="str">
        <f t="shared" si="1"/>
        <v>-</v>
      </c>
      <c r="H43" s="78">
        <v>0</v>
      </c>
      <c r="I43" s="78">
        <v>0</v>
      </c>
      <c r="J43" s="41" t="str">
        <f t="shared" si="2"/>
        <v>-</v>
      </c>
      <c r="K43" s="78">
        <f t="shared" si="3"/>
        <v>0</v>
      </c>
      <c r="L43" s="78">
        <f t="shared" si="4"/>
        <v>0</v>
      </c>
      <c r="M43" s="67" t="str">
        <f t="shared" si="5"/>
        <v>-</v>
      </c>
    </row>
    <row r="44" spans="1:13" ht="15">
      <c r="A44" s="65" t="s">
        <v>36</v>
      </c>
      <c r="B44" s="77">
        <v>0</v>
      </c>
      <c r="C44" s="77">
        <v>0</v>
      </c>
      <c r="D44" s="42" t="str">
        <f t="shared" si="0"/>
        <v>-</v>
      </c>
      <c r="E44" s="77">
        <v>0</v>
      </c>
      <c r="F44" s="77">
        <v>224.745</v>
      </c>
      <c r="G44" s="42">
        <f t="shared" si="1"/>
        <v>-100</v>
      </c>
      <c r="H44" s="77">
        <v>0</v>
      </c>
      <c r="I44" s="77">
        <v>0</v>
      </c>
      <c r="J44" s="42" t="str">
        <f t="shared" si="2"/>
        <v>-</v>
      </c>
      <c r="K44" s="77">
        <f t="shared" si="3"/>
        <v>0</v>
      </c>
      <c r="L44" s="77">
        <f t="shared" si="4"/>
        <v>224.745</v>
      </c>
      <c r="M44" s="66">
        <f t="shared" si="5"/>
        <v>-100</v>
      </c>
    </row>
    <row r="45" spans="1:13" s="5" customFormat="1" ht="15">
      <c r="A45" s="40" t="s">
        <v>124</v>
      </c>
      <c r="B45" s="78">
        <v>0</v>
      </c>
      <c r="C45" s="78">
        <v>0</v>
      </c>
      <c r="D45" s="41" t="str">
        <f t="shared" si="0"/>
        <v>-</v>
      </c>
      <c r="E45" s="78">
        <v>0</v>
      </c>
      <c r="F45" s="78">
        <v>0</v>
      </c>
      <c r="G45" s="41" t="str">
        <f t="shared" si="1"/>
        <v>-</v>
      </c>
      <c r="H45" s="78">
        <v>0</v>
      </c>
      <c r="I45" s="78">
        <v>0</v>
      </c>
      <c r="J45" s="41" t="str">
        <f t="shared" si="2"/>
        <v>-</v>
      </c>
      <c r="K45" s="78">
        <f t="shared" si="3"/>
        <v>0</v>
      </c>
      <c r="L45" s="78">
        <f t="shared" si="4"/>
        <v>0</v>
      </c>
      <c r="M45" s="67" t="str">
        <f t="shared" si="5"/>
        <v>-</v>
      </c>
    </row>
    <row r="46" spans="1:13" ht="15">
      <c r="A46" s="65" t="s">
        <v>37</v>
      </c>
      <c r="B46" s="77">
        <v>0</v>
      </c>
      <c r="C46" s="77">
        <v>0</v>
      </c>
      <c r="D46" s="42" t="str">
        <f t="shared" si="0"/>
        <v>-</v>
      </c>
      <c r="E46" s="77">
        <v>100.549</v>
      </c>
      <c r="F46" s="77">
        <v>1071.1</v>
      </c>
      <c r="G46" s="42">
        <f t="shared" si="1"/>
        <v>-90.61254784800673</v>
      </c>
      <c r="H46" s="77">
        <v>0</v>
      </c>
      <c r="I46" s="77">
        <v>0</v>
      </c>
      <c r="J46" s="42" t="str">
        <f t="shared" si="2"/>
        <v>-</v>
      </c>
      <c r="K46" s="77">
        <f t="shared" si="3"/>
        <v>100.549</v>
      </c>
      <c r="L46" s="77">
        <f t="shared" si="4"/>
        <v>1071.1</v>
      </c>
      <c r="M46" s="66">
        <f t="shared" si="5"/>
        <v>-90.61254784800673</v>
      </c>
    </row>
    <row r="47" spans="1:13" s="5" customFormat="1" ht="15">
      <c r="A47" s="40" t="s">
        <v>38</v>
      </c>
      <c r="B47" s="78">
        <v>0</v>
      </c>
      <c r="C47" s="78">
        <v>0</v>
      </c>
      <c r="D47" s="41" t="str">
        <f t="shared" si="0"/>
        <v>-</v>
      </c>
      <c r="E47" s="78">
        <v>0</v>
      </c>
      <c r="F47" s="78">
        <v>39.612</v>
      </c>
      <c r="G47" s="41">
        <f t="shared" si="1"/>
        <v>-100</v>
      </c>
      <c r="H47" s="78">
        <v>0</v>
      </c>
      <c r="I47" s="78">
        <v>0</v>
      </c>
      <c r="J47" s="41" t="str">
        <f t="shared" si="2"/>
        <v>-</v>
      </c>
      <c r="K47" s="78">
        <f t="shared" si="3"/>
        <v>0</v>
      </c>
      <c r="L47" s="78">
        <f t="shared" si="4"/>
        <v>39.612</v>
      </c>
      <c r="M47" s="67">
        <f t="shared" si="5"/>
        <v>-100</v>
      </c>
    </row>
    <row r="48" spans="1:13" ht="15">
      <c r="A48" s="65" t="s">
        <v>118</v>
      </c>
      <c r="B48" s="77">
        <v>0</v>
      </c>
      <c r="C48" s="77">
        <v>0</v>
      </c>
      <c r="D48" s="42" t="str">
        <f t="shared" si="0"/>
        <v>-</v>
      </c>
      <c r="E48" s="77">
        <v>11.5</v>
      </c>
      <c r="F48" s="77">
        <v>0</v>
      </c>
      <c r="G48" s="42" t="str">
        <f t="shared" si="1"/>
        <v>-</v>
      </c>
      <c r="H48" s="77">
        <v>0</v>
      </c>
      <c r="I48" s="77">
        <v>0</v>
      </c>
      <c r="J48" s="42" t="str">
        <f t="shared" si="2"/>
        <v>-</v>
      </c>
      <c r="K48" s="77">
        <f t="shared" si="3"/>
        <v>11.5</v>
      </c>
      <c r="L48" s="77">
        <f t="shared" si="4"/>
        <v>0</v>
      </c>
      <c r="M48" s="66" t="str">
        <f t="shared" si="5"/>
        <v>-</v>
      </c>
    </row>
    <row r="49" spans="1:13" s="5" customFormat="1" ht="15">
      <c r="A49" s="40" t="s">
        <v>140</v>
      </c>
      <c r="B49" s="78">
        <v>0</v>
      </c>
      <c r="C49" s="78">
        <v>0</v>
      </c>
      <c r="D49" s="41" t="str">
        <f t="shared" si="0"/>
        <v>-</v>
      </c>
      <c r="E49" s="78">
        <v>0</v>
      </c>
      <c r="F49" s="78">
        <v>0</v>
      </c>
      <c r="G49" s="41" t="str">
        <f t="shared" si="1"/>
        <v>-</v>
      </c>
      <c r="H49" s="78">
        <v>0</v>
      </c>
      <c r="I49" s="78">
        <v>0</v>
      </c>
      <c r="J49" s="41" t="str">
        <f t="shared" si="2"/>
        <v>-</v>
      </c>
      <c r="K49" s="78">
        <f t="shared" si="3"/>
        <v>0</v>
      </c>
      <c r="L49" s="78">
        <f t="shared" si="4"/>
        <v>0</v>
      </c>
      <c r="M49" s="67" t="str">
        <f t="shared" si="5"/>
        <v>-</v>
      </c>
    </row>
    <row r="50" spans="1:13" ht="15">
      <c r="A50" s="65" t="s">
        <v>142</v>
      </c>
      <c r="B50" s="77">
        <v>0</v>
      </c>
      <c r="C50" s="77">
        <v>0</v>
      </c>
      <c r="D50" s="42" t="str">
        <f t="shared" si="0"/>
        <v>-</v>
      </c>
      <c r="E50" s="77">
        <v>0</v>
      </c>
      <c r="F50" s="77">
        <v>20.9</v>
      </c>
      <c r="G50" s="42">
        <f t="shared" si="1"/>
        <v>-100</v>
      </c>
      <c r="H50" s="77">
        <v>0</v>
      </c>
      <c r="I50" s="77">
        <v>0</v>
      </c>
      <c r="J50" s="42" t="str">
        <f t="shared" si="2"/>
        <v>-</v>
      </c>
      <c r="K50" s="77">
        <f t="shared" si="3"/>
        <v>0</v>
      </c>
      <c r="L50" s="77">
        <f t="shared" si="4"/>
        <v>20.9</v>
      </c>
      <c r="M50" s="66">
        <f t="shared" si="5"/>
        <v>-100</v>
      </c>
    </row>
    <row r="51" spans="1:13" s="5" customFormat="1" ht="15">
      <c r="A51" s="40" t="s">
        <v>39</v>
      </c>
      <c r="B51" s="78">
        <v>27.721</v>
      </c>
      <c r="C51" s="78">
        <v>8.653</v>
      </c>
      <c r="D51" s="41">
        <f t="shared" si="0"/>
        <v>220.36287992603718</v>
      </c>
      <c r="E51" s="78">
        <v>4163.009</v>
      </c>
      <c r="F51" s="78">
        <v>8394.278</v>
      </c>
      <c r="G51" s="41">
        <f t="shared" si="1"/>
        <v>-50.40658648665198</v>
      </c>
      <c r="H51" s="78">
        <v>26.256</v>
      </c>
      <c r="I51" s="78">
        <v>43.038</v>
      </c>
      <c r="J51" s="41">
        <f t="shared" si="2"/>
        <v>-38.99344765091314</v>
      </c>
      <c r="K51" s="78">
        <f t="shared" si="3"/>
        <v>4216.986</v>
      </c>
      <c r="L51" s="78">
        <f t="shared" si="4"/>
        <v>8445.969000000001</v>
      </c>
      <c r="M51" s="67">
        <f t="shared" si="5"/>
        <v>-50.07102204613823</v>
      </c>
    </row>
    <row r="52" spans="1:13" ht="15">
      <c r="A52" s="65" t="s">
        <v>70</v>
      </c>
      <c r="B52" s="77">
        <v>0</v>
      </c>
      <c r="C52" s="77">
        <v>85.844</v>
      </c>
      <c r="D52" s="42">
        <f t="shared" si="0"/>
        <v>-100</v>
      </c>
      <c r="E52" s="77">
        <v>1555.74</v>
      </c>
      <c r="F52" s="77">
        <v>1625.799</v>
      </c>
      <c r="G52" s="42">
        <f t="shared" si="1"/>
        <v>-4.309204274329113</v>
      </c>
      <c r="H52" s="77">
        <v>0</v>
      </c>
      <c r="I52" s="77">
        <v>0</v>
      </c>
      <c r="J52" s="42" t="str">
        <f t="shared" si="2"/>
        <v>-</v>
      </c>
      <c r="K52" s="77">
        <f t="shared" si="3"/>
        <v>1555.74</v>
      </c>
      <c r="L52" s="77">
        <f t="shared" si="4"/>
        <v>1711.643</v>
      </c>
      <c r="M52" s="66">
        <f t="shared" si="5"/>
        <v>-9.108382998090141</v>
      </c>
    </row>
    <row r="53" spans="1:13" s="5" customFormat="1" ht="15">
      <c r="A53" s="40" t="s">
        <v>83</v>
      </c>
      <c r="B53" s="78">
        <v>0</v>
      </c>
      <c r="C53" s="78">
        <v>0</v>
      </c>
      <c r="D53" s="41" t="str">
        <f t="shared" si="0"/>
        <v>-</v>
      </c>
      <c r="E53" s="78">
        <v>0</v>
      </c>
      <c r="F53" s="78">
        <v>0</v>
      </c>
      <c r="G53" s="41" t="str">
        <f t="shared" si="1"/>
        <v>-</v>
      </c>
      <c r="H53" s="78">
        <v>0</v>
      </c>
      <c r="I53" s="78">
        <v>0</v>
      </c>
      <c r="J53" s="41" t="str">
        <f t="shared" si="2"/>
        <v>-</v>
      </c>
      <c r="K53" s="78">
        <f t="shared" si="3"/>
        <v>0</v>
      </c>
      <c r="L53" s="78">
        <f t="shared" si="4"/>
        <v>0</v>
      </c>
      <c r="M53" s="67" t="str">
        <f t="shared" si="5"/>
        <v>-</v>
      </c>
    </row>
    <row r="54" spans="1:13" ht="15">
      <c r="A54" s="65" t="s">
        <v>128</v>
      </c>
      <c r="B54" s="77">
        <v>0</v>
      </c>
      <c r="C54" s="77">
        <v>0</v>
      </c>
      <c r="D54" s="42" t="str">
        <f t="shared" si="0"/>
        <v>-</v>
      </c>
      <c r="E54" s="77">
        <v>0</v>
      </c>
      <c r="F54" s="77">
        <v>0</v>
      </c>
      <c r="G54" s="42" t="str">
        <f t="shared" si="1"/>
        <v>-</v>
      </c>
      <c r="H54" s="77">
        <v>0</v>
      </c>
      <c r="I54" s="77">
        <v>0</v>
      </c>
      <c r="J54" s="42" t="str">
        <f t="shared" si="2"/>
        <v>-</v>
      </c>
      <c r="K54" s="77">
        <f t="shared" si="3"/>
        <v>0</v>
      </c>
      <c r="L54" s="77">
        <f t="shared" si="4"/>
        <v>0</v>
      </c>
      <c r="M54" s="66" t="str">
        <f t="shared" si="5"/>
        <v>-</v>
      </c>
    </row>
    <row r="55" spans="1:13" s="5" customFormat="1" ht="15">
      <c r="A55" s="37" t="s">
        <v>40</v>
      </c>
      <c r="B55" s="78">
        <v>0</v>
      </c>
      <c r="C55" s="78">
        <v>0</v>
      </c>
      <c r="D55" s="41" t="str">
        <f t="shared" si="0"/>
        <v>-</v>
      </c>
      <c r="E55" s="78">
        <v>0</v>
      </c>
      <c r="F55" s="78">
        <v>0</v>
      </c>
      <c r="G55" s="41" t="str">
        <f t="shared" si="1"/>
        <v>-</v>
      </c>
      <c r="H55" s="78">
        <v>1424.464</v>
      </c>
      <c r="I55" s="78">
        <v>2035.732</v>
      </c>
      <c r="J55" s="41">
        <f t="shared" si="2"/>
        <v>-30.026938712954358</v>
      </c>
      <c r="K55" s="78">
        <f t="shared" si="3"/>
        <v>1424.464</v>
      </c>
      <c r="L55" s="78">
        <f t="shared" si="4"/>
        <v>2035.732</v>
      </c>
      <c r="M55" s="67">
        <f t="shared" si="5"/>
        <v>-30.026938712954358</v>
      </c>
    </row>
    <row r="56" spans="1:13" ht="15">
      <c r="A56" s="68" t="s">
        <v>41</v>
      </c>
      <c r="B56" s="77">
        <v>0</v>
      </c>
      <c r="C56" s="77">
        <v>0</v>
      </c>
      <c r="D56" s="42" t="str">
        <f t="shared" si="0"/>
        <v>-</v>
      </c>
      <c r="E56" s="77">
        <v>470.413</v>
      </c>
      <c r="F56" s="77">
        <v>385.873</v>
      </c>
      <c r="G56" s="42">
        <f t="shared" si="1"/>
        <v>21.90876272763319</v>
      </c>
      <c r="H56" s="77">
        <v>51.115</v>
      </c>
      <c r="I56" s="77">
        <v>16.554</v>
      </c>
      <c r="J56" s="42">
        <f t="shared" si="2"/>
        <v>208.77733478313405</v>
      </c>
      <c r="K56" s="77">
        <f t="shared" si="3"/>
        <v>521.528</v>
      </c>
      <c r="L56" s="77">
        <f t="shared" si="4"/>
        <v>402.42699999999996</v>
      </c>
      <c r="M56" s="66">
        <f t="shared" si="5"/>
        <v>29.595678222385693</v>
      </c>
    </row>
    <row r="57" spans="1:13" s="5" customFormat="1" ht="15">
      <c r="A57" s="37" t="s">
        <v>130</v>
      </c>
      <c r="B57" s="78">
        <v>0</v>
      </c>
      <c r="C57" s="78">
        <v>0</v>
      </c>
      <c r="D57" s="41" t="str">
        <f t="shared" si="0"/>
        <v>-</v>
      </c>
      <c r="E57" s="78">
        <v>0</v>
      </c>
      <c r="F57" s="78">
        <v>0</v>
      </c>
      <c r="G57" s="41" t="str">
        <f t="shared" si="1"/>
        <v>-</v>
      </c>
      <c r="H57" s="78">
        <v>0</v>
      </c>
      <c r="I57" s="78">
        <v>0</v>
      </c>
      <c r="J57" s="41" t="str">
        <f t="shared" si="2"/>
        <v>-</v>
      </c>
      <c r="K57" s="78">
        <f t="shared" si="3"/>
        <v>0</v>
      </c>
      <c r="L57" s="78">
        <f t="shared" si="4"/>
        <v>0</v>
      </c>
      <c r="M57" s="67" t="str">
        <f t="shared" si="5"/>
        <v>-</v>
      </c>
    </row>
    <row r="58" spans="1:13" ht="15">
      <c r="A58" s="68" t="s">
        <v>42</v>
      </c>
      <c r="B58" s="77">
        <v>0</v>
      </c>
      <c r="C58" s="77">
        <v>0</v>
      </c>
      <c r="D58" s="42" t="str">
        <f t="shared" si="0"/>
        <v>-</v>
      </c>
      <c r="E58" s="77">
        <v>0</v>
      </c>
      <c r="F58" s="77">
        <v>0</v>
      </c>
      <c r="G58" s="42" t="str">
        <f t="shared" si="1"/>
        <v>-</v>
      </c>
      <c r="H58" s="77">
        <v>0</v>
      </c>
      <c r="I58" s="77">
        <v>0</v>
      </c>
      <c r="J58" s="42" t="str">
        <f t="shared" si="2"/>
        <v>-</v>
      </c>
      <c r="K58" s="77">
        <f t="shared" si="3"/>
        <v>0</v>
      </c>
      <c r="L58" s="77">
        <f t="shared" si="4"/>
        <v>0</v>
      </c>
      <c r="M58" s="66" t="str">
        <f t="shared" si="5"/>
        <v>-</v>
      </c>
    </row>
    <row r="59" spans="1:13" s="5" customFormat="1" ht="15">
      <c r="A59" s="37" t="s">
        <v>43</v>
      </c>
      <c r="B59" s="78">
        <v>0</v>
      </c>
      <c r="C59" s="78">
        <v>18.986</v>
      </c>
      <c r="D59" s="41">
        <f t="shared" si="0"/>
        <v>-100</v>
      </c>
      <c r="E59" s="78">
        <v>63.04</v>
      </c>
      <c r="F59" s="78">
        <v>171.062</v>
      </c>
      <c r="G59" s="41">
        <f t="shared" si="1"/>
        <v>-63.14786451695878</v>
      </c>
      <c r="H59" s="78">
        <v>2828.777</v>
      </c>
      <c r="I59" s="78">
        <v>1813.491</v>
      </c>
      <c r="J59" s="41">
        <f t="shared" si="2"/>
        <v>55.98516893659798</v>
      </c>
      <c r="K59" s="78">
        <f t="shared" si="3"/>
        <v>2891.817</v>
      </c>
      <c r="L59" s="78">
        <f t="shared" si="4"/>
        <v>2003.539</v>
      </c>
      <c r="M59" s="67">
        <f t="shared" si="5"/>
        <v>44.33544842401371</v>
      </c>
    </row>
    <row r="60" spans="1:13" ht="15">
      <c r="A60" s="68" t="s">
        <v>44</v>
      </c>
      <c r="B60" s="77">
        <v>0</v>
      </c>
      <c r="C60" s="77">
        <v>0</v>
      </c>
      <c r="D60" s="42" t="str">
        <f t="shared" si="0"/>
        <v>-</v>
      </c>
      <c r="E60" s="77">
        <v>1179.174</v>
      </c>
      <c r="F60" s="77">
        <v>2140.658</v>
      </c>
      <c r="G60" s="42">
        <f t="shared" si="1"/>
        <v>-44.91534845827778</v>
      </c>
      <c r="H60" s="77">
        <v>0</v>
      </c>
      <c r="I60" s="77">
        <v>0</v>
      </c>
      <c r="J60" s="42" t="str">
        <f t="shared" si="2"/>
        <v>-</v>
      </c>
      <c r="K60" s="77">
        <f t="shared" si="3"/>
        <v>1179.174</v>
      </c>
      <c r="L60" s="77">
        <f t="shared" si="4"/>
        <v>2140.658</v>
      </c>
      <c r="M60" s="66">
        <f t="shared" si="5"/>
        <v>-44.91534845827778</v>
      </c>
    </row>
    <row r="61" spans="1:13" ht="15">
      <c r="A61" s="37" t="s">
        <v>220</v>
      </c>
      <c r="B61" s="78">
        <v>0</v>
      </c>
      <c r="C61" s="78">
        <v>0</v>
      </c>
      <c r="D61" s="41" t="str">
        <f>IF(IF(C61=0,0,((B61-C61)*100)/C61)=0,"-",((B61-C61)*100)/C61)</f>
        <v>-</v>
      </c>
      <c r="E61" s="78">
        <v>5.375</v>
      </c>
      <c r="F61" s="78">
        <v>0</v>
      </c>
      <c r="G61" s="41" t="str">
        <f>IF(IF(F61=0,0,((E61-F61)*100)/F61)=0,"-",((E61-F61)*100)/F61)</f>
        <v>-</v>
      </c>
      <c r="H61" s="78">
        <v>0</v>
      </c>
      <c r="I61" s="78">
        <v>0</v>
      </c>
      <c r="J61" s="41" t="str">
        <f>IF(IF(I61=0,0,((H61-I61)*100)/I61)=0,"-",((H61-I61)*100)/I61)</f>
        <v>-</v>
      </c>
      <c r="K61" s="78">
        <f>B61+E61+H61</f>
        <v>5.375</v>
      </c>
      <c r="L61" s="78">
        <f>C61+F61+I61</f>
        <v>0</v>
      </c>
      <c r="M61" s="67" t="str">
        <f>IF(IF(L61=0,0,((K61-L61)*100)/L61)=0,"-",((K61-L61)*100)/L61)</f>
        <v>-</v>
      </c>
    </row>
    <row r="62" spans="1:13" s="5" customFormat="1" ht="15">
      <c r="A62" s="68" t="s">
        <v>71</v>
      </c>
      <c r="B62" s="77">
        <v>0</v>
      </c>
      <c r="C62" s="77">
        <v>0</v>
      </c>
      <c r="D62" s="42" t="str">
        <f t="shared" si="0"/>
        <v>-</v>
      </c>
      <c r="E62" s="77">
        <v>0.945</v>
      </c>
      <c r="F62" s="77">
        <v>142.602</v>
      </c>
      <c r="G62" s="42">
        <f t="shared" si="1"/>
        <v>-99.33731644717466</v>
      </c>
      <c r="H62" s="77">
        <v>0</v>
      </c>
      <c r="I62" s="77">
        <v>0</v>
      </c>
      <c r="J62" s="42" t="str">
        <f t="shared" si="2"/>
        <v>-</v>
      </c>
      <c r="K62" s="77">
        <f t="shared" si="3"/>
        <v>0.945</v>
      </c>
      <c r="L62" s="77">
        <f t="shared" si="4"/>
        <v>142.602</v>
      </c>
      <c r="M62" s="66">
        <f t="shared" si="5"/>
        <v>-99.33731644717466</v>
      </c>
    </row>
    <row r="63" spans="1:13" ht="15">
      <c r="A63" s="40" t="s">
        <v>45</v>
      </c>
      <c r="B63" s="78">
        <v>1132.593</v>
      </c>
      <c r="C63" s="78">
        <v>1791.317</v>
      </c>
      <c r="D63" s="41">
        <f t="shared" si="0"/>
        <v>-36.77316745165707</v>
      </c>
      <c r="E63" s="78">
        <v>2731.71</v>
      </c>
      <c r="F63" s="78">
        <v>3854.996</v>
      </c>
      <c r="G63" s="41">
        <f t="shared" si="1"/>
        <v>-29.138447873875876</v>
      </c>
      <c r="H63" s="78">
        <v>0</v>
      </c>
      <c r="I63" s="78">
        <v>0</v>
      </c>
      <c r="J63" s="41" t="str">
        <f t="shared" si="2"/>
        <v>-</v>
      </c>
      <c r="K63" s="78">
        <f t="shared" si="3"/>
        <v>3864.303</v>
      </c>
      <c r="L63" s="78">
        <f t="shared" si="4"/>
        <v>5646.313</v>
      </c>
      <c r="M63" s="67">
        <f t="shared" si="5"/>
        <v>-31.560595383217336</v>
      </c>
    </row>
    <row r="64" spans="1:13" s="5" customFormat="1" ht="15">
      <c r="A64" s="68" t="s">
        <v>46</v>
      </c>
      <c r="B64" s="77">
        <v>0</v>
      </c>
      <c r="C64" s="77">
        <v>0</v>
      </c>
      <c r="D64" s="42" t="str">
        <f t="shared" si="0"/>
        <v>-</v>
      </c>
      <c r="E64" s="77">
        <v>51.368</v>
      </c>
      <c r="F64" s="77">
        <v>39.604</v>
      </c>
      <c r="G64" s="42">
        <f t="shared" si="1"/>
        <v>29.704070295929714</v>
      </c>
      <c r="H64" s="77">
        <v>0</v>
      </c>
      <c r="I64" s="77">
        <v>0</v>
      </c>
      <c r="J64" s="42" t="str">
        <f t="shared" si="2"/>
        <v>-</v>
      </c>
      <c r="K64" s="77">
        <f t="shared" si="3"/>
        <v>51.368</v>
      </c>
      <c r="L64" s="77">
        <f t="shared" si="4"/>
        <v>39.604</v>
      </c>
      <c r="M64" s="66">
        <f t="shared" si="5"/>
        <v>29.704070295929714</v>
      </c>
    </row>
    <row r="65" spans="1:13" ht="15">
      <c r="A65" s="37" t="s">
        <v>47</v>
      </c>
      <c r="B65" s="78">
        <v>0</v>
      </c>
      <c r="C65" s="78">
        <v>0</v>
      </c>
      <c r="D65" s="41" t="str">
        <f t="shared" si="0"/>
        <v>-</v>
      </c>
      <c r="E65" s="78">
        <v>0</v>
      </c>
      <c r="F65" s="78">
        <v>0</v>
      </c>
      <c r="G65" s="41" t="str">
        <f t="shared" si="1"/>
        <v>-</v>
      </c>
      <c r="H65" s="78">
        <v>0</v>
      </c>
      <c r="I65" s="78">
        <v>0</v>
      </c>
      <c r="J65" s="41" t="str">
        <f t="shared" si="2"/>
        <v>-</v>
      </c>
      <c r="K65" s="78">
        <f t="shared" si="3"/>
        <v>0</v>
      </c>
      <c r="L65" s="78">
        <f t="shared" si="4"/>
        <v>0</v>
      </c>
      <c r="M65" s="67" t="str">
        <f t="shared" si="5"/>
        <v>-</v>
      </c>
    </row>
    <row r="66" spans="1:13" s="5" customFormat="1" ht="15">
      <c r="A66" s="68" t="s">
        <v>78</v>
      </c>
      <c r="B66" s="77">
        <v>0</v>
      </c>
      <c r="C66" s="77">
        <v>0</v>
      </c>
      <c r="D66" s="42" t="str">
        <f t="shared" si="0"/>
        <v>-</v>
      </c>
      <c r="E66" s="77">
        <v>0</v>
      </c>
      <c r="F66" s="77">
        <v>0</v>
      </c>
      <c r="G66" s="42" t="str">
        <f t="shared" si="1"/>
        <v>-</v>
      </c>
      <c r="H66" s="77">
        <v>0</v>
      </c>
      <c r="I66" s="77">
        <v>0</v>
      </c>
      <c r="J66" s="42" t="str">
        <f t="shared" si="2"/>
        <v>-</v>
      </c>
      <c r="K66" s="77">
        <f t="shared" si="3"/>
        <v>0</v>
      </c>
      <c r="L66" s="77">
        <f t="shared" si="4"/>
        <v>0</v>
      </c>
      <c r="M66" s="66" t="str">
        <f t="shared" si="5"/>
        <v>-</v>
      </c>
    </row>
    <row r="67" spans="1:13" ht="15">
      <c r="A67" s="37" t="s">
        <v>179</v>
      </c>
      <c r="B67" s="78">
        <v>0</v>
      </c>
      <c r="C67" s="78">
        <v>0</v>
      </c>
      <c r="D67" s="41" t="str">
        <f t="shared" si="0"/>
        <v>-</v>
      </c>
      <c r="E67" s="78">
        <v>0</v>
      </c>
      <c r="F67" s="78">
        <v>0.155</v>
      </c>
      <c r="G67" s="41">
        <f t="shared" si="1"/>
        <v>-100</v>
      </c>
      <c r="H67" s="78">
        <v>0</v>
      </c>
      <c r="I67" s="78">
        <v>0</v>
      </c>
      <c r="J67" s="41" t="str">
        <f t="shared" si="2"/>
        <v>-</v>
      </c>
      <c r="K67" s="78">
        <f t="shared" si="3"/>
        <v>0</v>
      </c>
      <c r="L67" s="78">
        <f t="shared" si="4"/>
        <v>0.155</v>
      </c>
      <c r="M67" s="67">
        <f t="shared" si="5"/>
        <v>-100</v>
      </c>
    </row>
    <row r="68" spans="1:13" s="5" customFormat="1" ht="15">
      <c r="A68" s="68" t="s">
        <v>48</v>
      </c>
      <c r="B68" s="77">
        <v>0</v>
      </c>
      <c r="C68" s="77">
        <v>0</v>
      </c>
      <c r="D68" s="42" t="str">
        <f t="shared" si="0"/>
        <v>-</v>
      </c>
      <c r="E68" s="77">
        <v>329.726</v>
      </c>
      <c r="F68" s="77">
        <v>479.242</v>
      </c>
      <c r="G68" s="42">
        <f t="shared" si="1"/>
        <v>-31.198434193998025</v>
      </c>
      <c r="H68" s="77">
        <v>0</v>
      </c>
      <c r="I68" s="77">
        <v>0</v>
      </c>
      <c r="J68" s="42" t="str">
        <f t="shared" si="2"/>
        <v>-</v>
      </c>
      <c r="K68" s="77">
        <f t="shared" si="3"/>
        <v>329.726</v>
      </c>
      <c r="L68" s="77">
        <f t="shared" si="4"/>
        <v>479.242</v>
      </c>
      <c r="M68" s="66">
        <f t="shared" si="5"/>
        <v>-31.198434193998025</v>
      </c>
    </row>
    <row r="69" spans="1:13" ht="15">
      <c r="A69" s="37" t="s">
        <v>119</v>
      </c>
      <c r="B69" s="78">
        <v>0</v>
      </c>
      <c r="C69" s="78">
        <v>0</v>
      </c>
      <c r="D69" s="41" t="str">
        <f t="shared" si="0"/>
        <v>-</v>
      </c>
      <c r="E69" s="78">
        <v>0</v>
      </c>
      <c r="F69" s="78">
        <v>11.618</v>
      </c>
      <c r="G69" s="41">
        <f t="shared" si="1"/>
        <v>-100</v>
      </c>
      <c r="H69" s="78">
        <v>0</v>
      </c>
      <c r="I69" s="78">
        <v>0</v>
      </c>
      <c r="J69" s="41" t="str">
        <f t="shared" si="2"/>
        <v>-</v>
      </c>
      <c r="K69" s="78">
        <f t="shared" si="3"/>
        <v>0</v>
      </c>
      <c r="L69" s="78">
        <f t="shared" si="4"/>
        <v>11.618</v>
      </c>
      <c r="M69" s="67">
        <f t="shared" si="5"/>
        <v>-100</v>
      </c>
    </row>
    <row r="70" spans="1:13" s="5" customFormat="1" ht="15">
      <c r="A70" s="65" t="s">
        <v>49</v>
      </c>
      <c r="B70" s="77">
        <v>0</v>
      </c>
      <c r="C70" s="77">
        <v>0</v>
      </c>
      <c r="D70" s="42" t="str">
        <f t="shared" si="0"/>
        <v>-</v>
      </c>
      <c r="E70" s="77">
        <v>1115.416</v>
      </c>
      <c r="F70" s="77">
        <v>1844.332</v>
      </c>
      <c r="G70" s="42">
        <f t="shared" si="1"/>
        <v>-39.52195157921677</v>
      </c>
      <c r="H70" s="77">
        <v>0</v>
      </c>
      <c r="I70" s="77">
        <v>0</v>
      </c>
      <c r="J70" s="42" t="str">
        <f t="shared" si="2"/>
        <v>-</v>
      </c>
      <c r="K70" s="77">
        <f t="shared" si="3"/>
        <v>1115.416</v>
      </c>
      <c r="L70" s="77">
        <f t="shared" si="4"/>
        <v>1844.332</v>
      </c>
      <c r="M70" s="66">
        <f t="shared" si="5"/>
        <v>-39.52195157921677</v>
      </c>
    </row>
    <row r="71" spans="1:13" ht="15">
      <c r="A71" s="37" t="s">
        <v>50</v>
      </c>
      <c r="B71" s="78">
        <v>0</v>
      </c>
      <c r="C71" s="78">
        <v>0.39</v>
      </c>
      <c r="D71" s="41">
        <f t="shared" si="0"/>
        <v>-100</v>
      </c>
      <c r="E71" s="78">
        <v>129584.9</v>
      </c>
      <c r="F71" s="78">
        <v>142970.966</v>
      </c>
      <c r="G71" s="41">
        <f t="shared" si="1"/>
        <v>-9.362786287671858</v>
      </c>
      <c r="H71" s="78">
        <v>2465.741</v>
      </c>
      <c r="I71" s="78">
        <v>1993.66</v>
      </c>
      <c r="J71" s="41">
        <f t="shared" si="2"/>
        <v>23.679112787536486</v>
      </c>
      <c r="K71" s="78">
        <f t="shared" si="3"/>
        <v>132050.641</v>
      </c>
      <c r="L71" s="78">
        <f t="shared" si="4"/>
        <v>144965.016</v>
      </c>
      <c r="M71" s="67">
        <f t="shared" si="5"/>
        <v>-8.90861488953997</v>
      </c>
    </row>
    <row r="72" spans="1:13" s="5" customFormat="1" ht="15">
      <c r="A72" s="68" t="s">
        <v>77</v>
      </c>
      <c r="B72" s="77">
        <v>0</v>
      </c>
      <c r="C72" s="77">
        <v>0</v>
      </c>
      <c r="D72" s="42" t="str">
        <f t="shared" si="0"/>
        <v>-</v>
      </c>
      <c r="E72" s="77">
        <v>0</v>
      </c>
      <c r="F72" s="77">
        <v>0</v>
      </c>
      <c r="G72" s="42" t="str">
        <f t="shared" si="1"/>
        <v>-</v>
      </c>
      <c r="H72" s="77">
        <v>0</v>
      </c>
      <c r="I72" s="77">
        <v>0</v>
      </c>
      <c r="J72" s="42" t="str">
        <f t="shared" si="2"/>
        <v>-</v>
      </c>
      <c r="K72" s="77">
        <f t="shared" si="3"/>
        <v>0</v>
      </c>
      <c r="L72" s="77">
        <f t="shared" si="4"/>
        <v>0</v>
      </c>
      <c r="M72" s="66" t="str">
        <f t="shared" si="5"/>
        <v>-</v>
      </c>
    </row>
    <row r="73" spans="1:13" ht="15">
      <c r="A73" s="37" t="s">
        <v>125</v>
      </c>
      <c r="B73" s="78">
        <v>0</v>
      </c>
      <c r="C73" s="78">
        <v>0</v>
      </c>
      <c r="D73" s="41" t="str">
        <f aca="true" t="shared" si="6" ref="D73:D130">IF(IF(C73=0,0,((B73-C73)*100)/C73)=0,"-",((B73-C73)*100)/C73)</f>
        <v>-</v>
      </c>
      <c r="E73" s="78">
        <v>0</v>
      </c>
      <c r="F73" s="78">
        <v>0</v>
      </c>
      <c r="G73" s="41" t="str">
        <f aca="true" t="shared" si="7" ref="G73:G130">IF(IF(F73=0,0,((E73-F73)*100)/F73)=0,"-",((E73-F73)*100)/F73)</f>
        <v>-</v>
      </c>
      <c r="H73" s="78">
        <v>0</v>
      </c>
      <c r="I73" s="78">
        <v>0</v>
      </c>
      <c r="J73" s="41" t="str">
        <f aca="true" t="shared" si="8" ref="J73:J130">IF(IF(I73=0,0,((H73-I73)*100)/I73)=0,"-",((H73-I73)*100)/I73)</f>
        <v>-</v>
      </c>
      <c r="K73" s="78">
        <f aca="true" t="shared" si="9" ref="K73:K129">B73+E73+H73</f>
        <v>0</v>
      </c>
      <c r="L73" s="78">
        <f aca="true" t="shared" si="10" ref="L73:L129">C73+F73+I73</f>
        <v>0</v>
      </c>
      <c r="M73" s="67" t="str">
        <f aca="true" t="shared" si="11" ref="M73:M130">IF(IF(L73=0,0,((K73-L73)*100)/L73)=0,"-",((K73-L73)*100)/L73)</f>
        <v>-</v>
      </c>
    </row>
    <row r="74" spans="1:13" s="5" customFormat="1" ht="15">
      <c r="A74" s="65" t="s">
        <v>51</v>
      </c>
      <c r="B74" s="77">
        <v>0</v>
      </c>
      <c r="C74" s="77">
        <v>0</v>
      </c>
      <c r="D74" s="42" t="str">
        <f t="shared" si="6"/>
        <v>-</v>
      </c>
      <c r="E74" s="77">
        <v>0</v>
      </c>
      <c r="F74" s="77">
        <v>0</v>
      </c>
      <c r="G74" s="42" t="str">
        <f t="shared" si="7"/>
        <v>-</v>
      </c>
      <c r="H74" s="77">
        <v>0</v>
      </c>
      <c r="I74" s="77">
        <v>0</v>
      </c>
      <c r="J74" s="42" t="str">
        <f t="shared" si="8"/>
        <v>-</v>
      </c>
      <c r="K74" s="77">
        <f t="shared" si="9"/>
        <v>0</v>
      </c>
      <c r="L74" s="77">
        <f t="shared" si="10"/>
        <v>0</v>
      </c>
      <c r="M74" s="66" t="str">
        <f t="shared" si="11"/>
        <v>-</v>
      </c>
    </row>
    <row r="75" spans="1:13" ht="15">
      <c r="A75" s="40" t="s">
        <v>67</v>
      </c>
      <c r="B75" s="78">
        <v>0</v>
      </c>
      <c r="C75" s="78">
        <v>0</v>
      </c>
      <c r="D75" s="41" t="str">
        <f t="shared" si="6"/>
        <v>-</v>
      </c>
      <c r="E75" s="78">
        <v>24.664</v>
      </c>
      <c r="F75" s="78">
        <v>0.905</v>
      </c>
      <c r="G75" s="41">
        <f t="shared" si="7"/>
        <v>2625.303867403315</v>
      </c>
      <c r="H75" s="78">
        <v>0</v>
      </c>
      <c r="I75" s="78">
        <v>0</v>
      </c>
      <c r="J75" s="41" t="str">
        <f t="shared" si="8"/>
        <v>-</v>
      </c>
      <c r="K75" s="78">
        <f t="shared" si="9"/>
        <v>24.664</v>
      </c>
      <c r="L75" s="78">
        <f t="shared" si="10"/>
        <v>0.905</v>
      </c>
      <c r="M75" s="67">
        <f t="shared" si="11"/>
        <v>2625.303867403315</v>
      </c>
    </row>
    <row r="76" spans="1:13" s="5" customFormat="1" ht="15">
      <c r="A76" s="65" t="s">
        <v>52</v>
      </c>
      <c r="B76" s="77">
        <v>0</v>
      </c>
      <c r="C76" s="77">
        <v>0</v>
      </c>
      <c r="D76" s="42" t="str">
        <f t="shared" si="6"/>
        <v>-</v>
      </c>
      <c r="E76" s="77">
        <v>0</v>
      </c>
      <c r="F76" s="77">
        <v>0</v>
      </c>
      <c r="G76" s="42" t="str">
        <f t="shared" si="7"/>
        <v>-</v>
      </c>
      <c r="H76" s="77">
        <v>442.885</v>
      </c>
      <c r="I76" s="77">
        <v>2945.644</v>
      </c>
      <c r="J76" s="42">
        <f t="shared" si="8"/>
        <v>-84.96474794645925</v>
      </c>
      <c r="K76" s="77">
        <f t="shared" si="9"/>
        <v>442.885</v>
      </c>
      <c r="L76" s="77">
        <f t="shared" si="10"/>
        <v>2945.644</v>
      </c>
      <c r="M76" s="66">
        <f t="shared" si="11"/>
        <v>-84.96474794645925</v>
      </c>
    </row>
    <row r="77" spans="1:13" ht="15">
      <c r="A77" s="40" t="s">
        <v>74</v>
      </c>
      <c r="B77" s="78">
        <v>0</v>
      </c>
      <c r="C77" s="78">
        <v>0</v>
      </c>
      <c r="D77" s="41" t="str">
        <f t="shared" si="6"/>
        <v>-</v>
      </c>
      <c r="E77" s="78">
        <v>0</v>
      </c>
      <c r="F77" s="78">
        <v>0</v>
      </c>
      <c r="G77" s="41" t="str">
        <f t="shared" si="7"/>
        <v>-</v>
      </c>
      <c r="H77" s="78">
        <v>0</v>
      </c>
      <c r="I77" s="78">
        <v>0</v>
      </c>
      <c r="J77" s="41" t="str">
        <f t="shared" si="8"/>
        <v>-</v>
      </c>
      <c r="K77" s="78">
        <f t="shared" si="9"/>
        <v>0</v>
      </c>
      <c r="L77" s="78">
        <f t="shared" si="10"/>
        <v>0</v>
      </c>
      <c r="M77" s="67" t="str">
        <f t="shared" si="11"/>
        <v>-</v>
      </c>
    </row>
    <row r="78" spans="1:13" s="5" customFormat="1" ht="15">
      <c r="A78" s="65" t="s">
        <v>188</v>
      </c>
      <c r="B78" s="77">
        <v>0</v>
      </c>
      <c r="C78" s="77">
        <v>0</v>
      </c>
      <c r="D78" s="42" t="str">
        <f t="shared" si="6"/>
        <v>-</v>
      </c>
      <c r="E78" s="77">
        <v>0</v>
      </c>
      <c r="F78" s="77">
        <v>58.523</v>
      </c>
      <c r="G78" s="42">
        <f t="shared" si="7"/>
        <v>-100</v>
      </c>
      <c r="H78" s="77">
        <v>0</v>
      </c>
      <c r="I78" s="77">
        <v>0</v>
      </c>
      <c r="J78" s="42" t="str">
        <f t="shared" si="8"/>
        <v>-</v>
      </c>
      <c r="K78" s="77">
        <f t="shared" si="9"/>
        <v>0</v>
      </c>
      <c r="L78" s="77">
        <f t="shared" si="10"/>
        <v>58.523</v>
      </c>
      <c r="M78" s="66">
        <f t="shared" si="11"/>
        <v>-100</v>
      </c>
    </row>
    <row r="79" spans="1:13" ht="15">
      <c r="A79" s="40" t="s">
        <v>100</v>
      </c>
      <c r="B79" s="78">
        <v>0</v>
      </c>
      <c r="C79" s="78">
        <v>0</v>
      </c>
      <c r="D79" s="41" t="str">
        <f t="shared" si="6"/>
        <v>-</v>
      </c>
      <c r="E79" s="78">
        <v>675.487</v>
      </c>
      <c r="F79" s="78">
        <v>769.047</v>
      </c>
      <c r="G79" s="41">
        <f t="shared" si="7"/>
        <v>-12.165706387255922</v>
      </c>
      <c r="H79" s="78">
        <v>0</v>
      </c>
      <c r="I79" s="78">
        <v>0</v>
      </c>
      <c r="J79" s="41" t="str">
        <f t="shared" si="8"/>
        <v>-</v>
      </c>
      <c r="K79" s="78">
        <f t="shared" si="9"/>
        <v>675.487</v>
      </c>
      <c r="L79" s="78">
        <f t="shared" si="10"/>
        <v>769.047</v>
      </c>
      <c r="M79" s="67">
        <f t="shared" si="11"/>
        <v>-12.165706387255922</v>
      </c>
    </row>
    <row r="80" spans="1:13" s="5" customFormat="1" ht="15">
      <c r="A80" s="65" t="s">
        <v>122</v>
      </c>
      <c r="B80" s="77">
        <v>0</v>
      </c>
      <c r="C80" s="77">
        <v>0</v>
      </c>
      <c r="D80" s="42" t="str">
        <f t="shared" si="6"/>
        <v>-</v>
      </c>
      <c r="E80" s="77">
        <v>0</v>
      </c>
      <c r="F80" s="77">
        <v>0</v>
      </c>
      <c r="G80" s="42" t="str">
        <f t="shared" si="7"/>
        <v>-</v>
      </c>
      <c r="H80" s="77">
        <v>0</v>
      </c>
      <c r="I80" s="77">
        <v>0</v>
      </c>
      <c r="J80" s="42" t="str">
        <f t="shared" si="8"/>
        <v>-</v>
      </c>
      <c r="K80" s="77">
        <f t="shared" si="9"/>
        <v>0</v>
      </c>
      <c r="L80" s="77">
        <f t="shared" si="10"/>
        <v>0</v>
      </c>
      <c r="M80" s="66" t="str">
        <f t="shared" si="11"/>
        <v>-</v>
      </c>
    </row>
    <row r="81" spans="1:13" ht="15">
      <c r="A81" s="40" t="s">
        <v>82</v>
      </c>
      <c r="B81" s="78">
        <v>6.593</v>
      </c>
      <c r="C81" s="78">
        <v>0</v>
      </c>
      <c r="D81" s="41" t="str">
        <f t="shared" si="6"/>
        <v>-</v>
      </c>
      <c r="E81" s="78">
        <v>245.905</v>
      </c>
      <c r="F81" s="78">
        <v>105.054</v>
      </c>
      <c r="G81" s="41">
        <f t="shared" si="7"/>
        <v>134.07485674034305</v>
      </c>
      <c r="H81" s="78">
        <v>0</v>
      </c>
      <c r="I81" s="78">
        <v>0</v>
      </c>
      <c r="J81" s="41" t="str">
        <f t="shared" si="8"/>
        <v>-</v>
      </c>
      <c r="K81" s="78">
        <f t="shared" si="9"/>
        <v>252.498</v>
      </c>
      <c r="L81" s="78">
        <f t="shared" si="10"/>
        <v>105.054</v>
      </c>
      <c r="M81" s="67">
        <f t="shared" si="11"/>
        <v>140.35067679479124</v>
      </c>
    </row>
    <row r="82" spans="1:13" s="5" customFormat="1" ht="15">
      <c r="A82" s="65" t="s">
        <v>66</v>
      </c>
      <c r="B82" s="77">
        <v>0</v>
      </c>
      <c r="C82" s="77">
        <v>22.003</v>
      </c>
      <c r="D82" s="42">
        <f t="shared" si="6"/>
        <v>-100.00000000000001</v>
      </c>
      <c r="E82" s="77">
        <v>212.488</v>
      </c>
      <c r="F82" s="77">
        <v>540.151</v>
      </c>
      <c r="G82" s="42">
        <f t="shared" si="7"/>
        <v>-60.66137061673495</v>
      </c>
      <c r="H82" s="77">
        <v>0</v>
      </c>
      <c r="I82" s="77">
        <v>0</v>
      </c>
      <c r="J82" s="42" t="str">
        <f t="shared" si="8"/>
        <v>-</v>
      </c>
      <c r="K82" s="77">
        <f t="shared" si="9"/>
        <v>212.488</v>
      </c>
      <c r="L82" s="77">
        <f t="shared" si="10"/>
        <v>562.154</v>
      </c>
      <c r="M82" s="66">
        <f t="shared" si="11"/>
        <v>-62.20110503527503</v>
      </c>
    </row>
    <row r="83" spans="1:13" ht="15">
      <c r="A83" s="40" t="s">
        <v>95</v>
      </c>
      <c r="B83" s="78">
        <v>0</v>
      </c>
      <c r="C83" s="78">
        <v>0</v>
      </c>
      <c r="D83" s="41" t="str">
        <f t="shared" si="6"/>
        <v>-</v>
      </c>
      <c r="E83" s="78">
        <v>79.09</v>
      </c>
      <c r="F83" s="78">
        <v>0</v>
      </c>
      <c r="G83" s="41" t="str">
        <f t="shared" si="7"/>
        <v>-</v>
      </c>
      <c r="H83" s="78">
        <v>0</v>
      </c>
      <c r="I83" s="78">
        <v>0</v>
      </c>
      <c r="J83" s="41" t="str">
        <f t="shared" si="8"/>
        <v>-</v>
      </c>
      <c r="K83" s="78">
        <f t="shared" si="9"/>
        <v>79.09</v>
      </c>
      <c r="L83" s="78">
        <f t="shared" si="10"/>
        <v>0</v>
      </c>
      <c r="M83" s="67" t="str">
        <f t="shared" si="11"/>
        <v>-</v>
      </c>
    </row>
    <row r="84" spans="1:13" s="5" customFormat="1" ht="15">
      <c r="A84" s="65" t="s">
        <v>53</v>
      </c>
      <c r="B84" s="77">
        <v>0</v>
      </c>
      <c r="C84" s="77">
        <v>0</v>
      </c>
      <c r="D84" s="42" t="str">
        <f t="shared" si="6"/>
        <v>-</v>
      </c>
      <c r="E84" s="77">
        <v>0</v>
      </c>
      <c r="F84" s="77">
        <v>0</v>
      </c>
      <c r="G84" s="42" t="str">
        <f t="shared" si="7"/>
        <v>-</v>
      </c>
      <c r="H84" s="77">
        <v>0</v>
      </c>
      <c r="I84" s="77">
        <v>0</v>
      </c>
      <c r="J84" s="42" t="str">
        <f t="shared" si="8"/>
        <v>-</v>
      </c>
      <c r="K84" s="77">
        <f t="shared" si="9"/>
        <v>0</v>
      </c>
      <c r="L84" s="77">
        <f t="shared" si="10"/>
        <v>0</v>
      </c>
      <c r="M84" s="66" t="str">
        <f t="shared" si="11"/>
        <v>-</v>
      </c>
    </row>
    <row r="85" spans="1:13" ht="15">
      <c r="A85" s="37" t="s">
        <v>176</v>
      </c>
      <c r="B85" s="78">
        <v>0</v>
      </c>
      <c r="C85" s="78">
        <v>0</v>
      </c>
      <c r="D85" s="41" t="str">
        <f t="shared" si="6"/>
        <v>-</v>
      </c>
      <c r="E85" s="78">
        <v>0</v>
      </c>
      <c r="F85" s="78">
        <v>0</v>
      </c>
      <c r="G85" s="41" t="str">
        <f t="shared" si="7"/>
        <v>-</v>
      </c>
      <c r="H85" s="78">
        <v>0</v>
      </c>
      <c r="I85" s="78">
        <v>0</v>
      </c>
      <c r="J85" s="41" t="str">
        <f t="shared" si="8"/>
        <v>-</v>
      </c>
      <c r="K85" s="78">
        <f t="shared" si="9"/>
        <v>0</v>
      </c>
      <c r="L85" s="78">
        <f t="shared" si="10"/>
        <v>0</v>
      </c>
      <c r="M85" s="67" t="str">
        <f t="shared" si="11"/>
        <v>-</v>
      </c>
    </row>
    <row r="86" spans="1:13" s="5" customFormat="1" ht="15">
      <c r="A86" s="68" t="s">
        <v>108</v>
      </c>
      <c r="B86" s="77">
        <v>0</v>
      </c>
      <c r="C86" s="77">
        <v>0</v>
      </c>
      <c r="D86" s="42" t="str">
        <f t="shared" si="6"/>
        <v>-</v>
      </c>
      <c r="E86" s="77">
        <v>0</v>
      </c>
      <c r="F86" s="77">
        <v>0</v>
      </c>
      <c r="G86" s="42" t="str">
        <f t="shared" si="7"/>
        <v>-</v>
      </c>
      <c r="H86" s="77">
        <v>0</v>
      </c>
      <c r="I86" s="77">
        <v>0</v>
      </c>
      <c r="J86" s="42" t="str">
        <f t="shared" si="8"/>
        <v>-</v>
      </c>
      <c r="K86" s="77">
        <f t="shared" si="9"/>
        <v>0</v>
      </c>
      <c r="L86" s="77">
        <f t="shared" si="10"/>
        <v>0</v>
      </c>
      <c r="M86" s="66" t="str">
        <f t="shared" si="11"/>
        <v>-</v>
      </c>
    </row>
    <row r="87" spans="1:13" ht="15">
      <c r="A87" s="37" t="s">
        <v>98</v>
      </c>
      <c r="B87" s="78">
        <v>0</v>
      </c>
      <c r="C87" s="78">
        <v>0</v>
      </c>
      <c r="D87" s="41" t="str">
        <f t="shared" si="6"/>
        <v>-</v>
      </c>
      <c r="E87" s="78">
        <v>64.076</v>
      </c>
      <c r="F87" s="78">
        <v>71.646</v>
      </c>
      <c r="G87" s="41">
        <f t="shared" si="7"/>
        <v>-10.565837590374908</v>
      </c>
      <c r="H87" s="78">
        <v>0</v>
      </c>
      <c r="I87" s="78">
        <v>0</v>
      </c>
      <c r="J87" s="41" t="str">
        <f t="shared" si="8"/>
        <v>-</v>
      </c>
      <c r="K87" s="78">
        <f t="shared" si="9"/>
        <v>64.076</v>
      </c>
      <c r="L87" s="78">
        <f t="shared" si="10"/>
        <v>71.646</v>
      </c>
      <c r="M87" s="67">
        <f t="shared" si="11"/>
        <v>-10.565837590374908</v>
      </c>
    </row>
    <row r="88" spans="1:13" s="5" customFormat="1" ht="15">
      <c r="A88" s="65" t="s">
        <v>96</v>
      </c>
      <c r="B88" s="77">
        <v>0</v>
      </c>
      <c r="C88" s="77">
        <v>0</v>
      </c>
      <c r="D88" s="42" t="str">
        <f t="shared" si="6"/>
        <v>-</v>
      </c>
      <c r="E88" s="77">
        <v>9201.976</v>
      </c>
      <c r="F88" s="77">
        <v>26601.22</v>
      </c>
      <c r="G88" s="42">
        <f t="shared" si="7"/>
        <v>-65.40769182766805</v>
      </c>
      <c r="H88" s="77">
        <v>0</v>
      </c>
      <c r="I88" s="77">
        <v>0</v>
      </c>
      <c r="J88" s="42" t="str">
        <f t="shared" si="8"/>
        <v>-</v>
      </c>
      <c r="K88" s="77">
        <f t="shared" si="9"/>
        <v>9201.976</v>
      </c>
      <c r="L88" s="77">
        <f t="shared" si="10"/>
        <v>26601.22</v>
      </c>
      <c r="M88" s="66">
        <f t="shared" si="11"/>
        <v>-65.40769182766805</v>
      </c>
    </row>
    <row r="89" spans="1:13" ht="15">
      <c r="A89" s="40" t="s">
        <v>191</v>
      </c>
      <c r="B89" s="78">
        <v>0</v>
      </c>
      <c r="C89" s="78">
        <v>0</v>
      </c>
      <c r="D89" s="41" t="str">
        <f t="shared" si="6"/>
        <v>-</v>
      </c>
      <c r="E89" s="78">
        <v>2969.403</v>
      </c>
      <c r="F89" s="78">
        <v>1963.291</v>
      </c>
      <c r="G89" s="41">
        <f t="shared" si="7"/>
        <v>51.24619834757048</v>
      </c>
      <c r="H89" s="78">
        <v>0</v>
      </c>
      <c r="I89" s="78">
        <v>0</v>
      </c>
      <c r="J89" s="41" t="str">
        <f t="shared" si="8"/>
        <v>-</v>
      </c>
      <c r="K89" s="78">
        <f t="shared" si="9"/>
        <v>2969.403</v>
      </c>
      <c r="L89" s="78">
        <f t="shared" si="10"/>
        <v>1963.291</v>
      </c>
      <c r="M89" s="67">
        <f t="shared" si="11"/>
        <v>51.24619834757048</v>
      </c>
    </row>
    <row r="90" spans="1:13" s="5" customFormat="1" ht="15">
      <c r="A90" s="65" t="s">
        <v>175</v>
      </c>
      <c r="B90" s="77">
        <v>0</v>
      </c>
      <c r="C90" s="77">
        <v>0</v>
      </c>
      <c r="D90" s="42" t="str">
        <f t="shared" si="6"/>
        <v>-</v>
      </c>
      <c r="E90" s="77">
        <v>499.392</v>
      </c>
      <c r="F90" s="77">
        <v>62.593</v>
      </c>
      <c r="G90" s="42">
        <f t="shared" si="7"/>
        <v>697.84001405908</v>
      </c>
      <c r="H90" s="77">
        <v>0</v>
      </c>
      <c r="I90" s="77">
        <v>0</v>
      </c>
      <c r="J90" s="42" t="str">
        <f t="shared" si="8"/>
        <v>-</v>
      </c>
      <c r="K90" s="77">
        <f t="shared" si="9"/>
        <v>499.392</v>
      </c>
      <c r="L90" s="77">
        <f t="shared" si="10"/>
        <v>62.593</v>
      </c>
      <c r="M90" s="66">
        <f t="shared" si="11"/>
        <v>697.84001405908</v>
      </c>
    </row>
    <row r="91" spans="1:13" ht="15">
      <c r="A91" s="40" t="s">
        <v>81</v>
      </c>
      <c r="B91" s="78">
        <v>0</v>
      </c>
      <c r="C91" s="78">
        <v>0</v>
      </c>
      <c r="D91" s="41" t="str">
        <f t="shared" si="6"/>
        <v>-</v>
      </c>
      <c r="E91" s="78">
        <v>0</v>
      </c>
      <c r="F91" s="78">
        <v>0</v>
      </c>
      <c r="G91" s="41" t="str">
        <f t="shared" si="7"/>
        <v>-</v>
      </c>
      <c r="H91" s="78">
        <v>0</v>
      </c>
      <c r="I91" s="78">
        <v>0</v>
      </c>
      <c r="J91" s="41" t="str">
        <f t="shared" si="8"/>
        <v>-</v>
      </c>
      <c r="K91" s="78">
        <f t="shared" si="9"/>
        <v>0</v>
      </c>
      <c r="L91" s="78">
        <f t="shared" si="10"/>
        <v>0</v>
      </c>
      <c r="M91" s="67" t="str">
        <f t="shared" si="11"/>
        <v>-</v>
      </c>
    </row>
    <row r="92" spans="1:13" s="5" customFormat="1" ht="15">
      <c r="A92" s="65" t="s">
        <v>185</v>
      </c>
      <c r="B92" s="77">
        <v>0</v>
      </c>
      <c r="C92" s="77">
        <v>0</v>
      </c>
      <c r="D92" s="42" t="str">
        <f t="shared" si="6"/>
        <v>-</v>
      </c>
      <c r="E92" s="77">
        <v>25.692</v>
      </c>
      <c r="F92" s="77">
        <v>0</v>
      </c>
      <c r="G92" s="42" t="str">
        <f t="shared" si="7"/>
        <v>-</v>
      </c>
      <c r="H92" s="77">
        <v>0</v>
      </c>
      <c r="I92" s="77">
        <v>0</v>
      </c>
      <c r="J92" s="42" t="str">
        <f t="shared" si="8"/>
        <v>-</v>
      </c>
      <c r="K92" s="77">
        <f t="shared" si="9"/>
        <v>25.692</v>
      </c>
      <c r="L92" s="77">
        <f t="shared" si="10"/>
        <v>0</v>
      </c>
      <c r="M92" s="66" t="str">
        <f t="shared" si="11"/>
        <v>-</v>
      </c>
    </row>
    <row r="93" spans="1:13" ht="15">
      <c r="A93" s="40" t="s">
        <v>200</v>
      </c>
      <c r="B93" s="78">
        <v>0</v>
      </c>
      <c r="C93" s="78">
        <v>0</v>
      </c>
      <c r="D93" s="41" t="str">
        <f t="shared" si="6"/>
        <v>-</v>
      </c>
      <c r="E93" s="78">
        <v>45.9</v>
      </c>
      <c r="F93" s="78">
        <v>0</v>
      </c>
      <c r="G93" s="41" t="str">
        <f t="shared" si="7"/>
        <v>-</v>
      </c>
      <c r="H93" s="78">
        <v>0</v>
      </c>
      <c r="I93" s="78">
        <v>0</v>
      </c>
      <c r="J93" s="41" t="str">
        <f t="shared" si="8"/>
        <v>-</v>
      </c>
      <c r="K93" s="78">
        <f t="shared" si="9"/>
        <v>45.9</v>
      </c>
      <c r="L93" s="78">
        <f t="shared" si="10"/>
        <v>0</v>
      </c>
      <c r="M93" s="67" t="str">
        <f t="shared" si="11"/>
        <v>-</v>
      </c>
    </row>
    <row r="94" spans="1:13" s="5" customFormat="1" ht="15">
      <c r="A94" s="65" t="s">
        <v>54</v>
      </c>
      <c r="B94" s="77">
        <v>0</v>
      </c>
      <c r="C94" s="77">
        <v>0</v>
      </c>
      <c r="D94" s="42" t="str">
        <f t="shared" si="6"/>
        <v>-</v>
      </c>
      <c r="E94" s="77">
        <v>0.066</v>
      </c>
      <c r="F94" s="77">
        <v>0</v>
      </c>
      <c r="G94" s="42" t="str">
        <f t="shared" si="7"/>
        <v>-</v>
      </c>
      <c r="H94" s="77">
        <v>80.158</v>
      </c>
      <c r="I94" s="77">
        <v>562.388</v>
      </c>
      <c r="J94" s="42">
        <f t="shared" si="8"/>
        <v>-85.74685092854044</v>
      </c>
      <c r="K94" s="77">
        <f t="shared" si="9"/>
        <v>80.224</v>
      </c>
      <c r="L94" s="77">
        <f t="shared" si="10"/>
        <v>562.388</v>
      </c>
      <c r="M94" s="66">
        <f t="shared" si="11"/>
        <v>-85.7351152585048</v>
      </c>
    </row>
    <row r="95" spans="1:13" ht="15">
      <c r="A95" s="40" t="s">
        <v>141</v>
      </c>
      <c r="B95" s="78">
        <v>0</v>
      </c>
      <c r="C95" s="78">
        <v>0</v>
      </c>
      <c r="D95" s="41" t="str">
        <f t="shared" si="6"/>
        <v>-</v>
      </c>
      <c r="E95" s="78">
        <v>178.516</v>
      </c>
      <c r="F95" s="78">
        <v>55.788</v>
      </c>
      <c r="G95" s="41">
        <f t="shared" si="7"/>
        <v>219.9899619989962</v>
      </c>
      <c r="H95" s="78">
        <v>0</v>
      </c>
      <c r="I95" s="78">
        <v>0</v>
      </c>
      <c r="J95" s="41" t="str">
        <f t="shared" si="8"/>
        <v>-</v>
      </c>
      <c r="K95" s="78">
        <f t="shared" si="9"/>
        <v>178.516</v>
      </c>
      <c r="L95" s="78">
        <f t="shared" si="10"/>
        <v>55.788</v>
      </c>
      <c r="M95" s="67">
        <f t="shared" si="11"/>
        <v>219.9899619989962</v>
      </c>
    </row>
    <row r="96" spans="1:13" s="5" customFormat="1" ht="15">
      <c r="A96" s="65" t="s">
        <v>173</v>
      </c>
      <c r="B96" s="77">
        <v>0</v>
      </c>
      <c r="C96" s="77">
        <v>0</v>
      </c>
      <c r="D96" s="42" t="str">
        <f t="shared" si="6"/>
        <v>-</v>
      </c>
      <c r="E96" s="77">
        <v>0</v>
      </c>
      <c r="F96" s="77">
        <v>0</v>
      </c>
      <c r="G96" s="42" t="str">
        <f t="shared" si="7"/>
        <v>-</v>
      </c>
      <c r="H96" s="77">
        <v>0</v>
      </c>
      <c r="I96" s="77">
        <v>0</v>
      </c>
      <c r="J96" s="42" t="str">
        <f t="shared" si="8"/>
        <v>-</v>
      </c>
      <c r="K96" s="77">
        <f t="shared" si="9"/>
        <v>0</v>
      </c>
      <c r="L96" s="77">
        <f t="shared" si="10"/>
        <v>0</v>
      </c>
      <c r="M96" s="66" t="str">
        <f t="shared" si="11"/>
        <v>-</v>
      </c>
    </row>
    <row r="97" spans="1:13" ht="15">
      <c r="A97" s="37" t="s">
        <v>55</v>
      </c>
      <c r="B97" s="78">
        <v>0</v>
      </c>
      <c r="C97" s="78">
        <v>0</v>
      </c>
      <c r="D97" s="41" t="str">
        <f t="shared" si="6"/>
        <v>-</v>
      </c>
      <c r="E97" s="78">
        <v>662.336</v>
      </c>
      <c r="F97" s="78">
        <v>671.745</v>
      </c>
      <c r="G97" s="41">
        <f t="shared" si="7"/>
        <v>-1.4006803176800708</v>
      </c>
      <c r="H97" s="78">
        <v>243.2</v>
      </c>
      <c r="I97" s="78">
        <v>0</v>
      </c>
      <c r="J97" s="41" t="str">
        <f t="shared" si="8"/>
        <v>-</v>
      </c>
      <c r="K97" s="78">
        <f t="shared" si="9"/>
        <v>905.5360000000001</v>
      </c>
      <c r="L97" s="78">
        <f t="shared" si="10"/>
        <v>671.745</v>
      </c>
      <c r="M97" s="67">
        <f t="shared" si="11"/>
        <v>34.803534079152065</v>
      </c>
    </row>
    <row r="98" spans="1:13" s="5" customFormat="1" ht="15">
      <c r="A98" s="68" t="s">
        <v>56</v>
      </c>
      <c r="B98" s="77">
        <v>0</v>
      </c>
      <c r="C98" s="77">
        <v>0</v>
      </c>
      <c r="D98" s="42" t="str">
        <f t="shared" si="6"/>
        <v>-</v>
      </c>
      <c r="E98" s="77">
        <v>0</v>
      </c>
      <c r="F98" s="77">
        <v>0</v>
      </c>
      <c r="G98" s="42" t="str">
        <f t="shared" si="7"/>
        <v>-</v>
      </c>
      <c r="H98" s="77">
        <v>0</v>
      </c>
      <c r="I98" s="77">
        <v>0</v>
      </c>
      <c r="J98" s="42" t="str">
        <f t="shared" si="8"/>
        <v>-</v>
      </c>
      <c r="K98" s="77">
        <f t="shared" si="9"/>
        <v>0</v>
      </c>
      <c r="L98" s="77">
        <f t="shared" si="10"/>
        <v>0</v>
      </c>
      <c r="M98" s="66" t="str">
        <f t="shared" si="11"/>
        <v>-</v>
      </c>
    </row>
    <row r="99" spans="1:13" ht="15">
      <c r="A99" s="40" t="s">
        <v>76</v>
      </c>
      <c r="B99" s="78">
        <v>0</v>
      </c>
      <c r="C99" s="78">
        <v>0</v>
      </c>
      <c r="D99" s="41" t="str">
        <f t="shared" si="6"/>
        <v>-</v>
      </c>
      <c r="E99" s="78">
        <v>0</v>
      </c>
      <c r="F99" s="78">
        <v>0</v>
      </c>
      <c r="G99" s="41" t="str">
        <f t="shared" si="7"/>
        <v>-</v>
      </c>
      <c r="H99" s="78">
        <v>6.558</v>
      </c>
      <c r="I99" s="78">
        <v>0</v>
      </c>
      <c r="J99" s="41" t="str">
        <f t="shared" si="8"/>
        <v>-</v>
      </c>
      <c r="K99" s="78">
        <f t="shared" si="9"/>
        <v>6.558</v>
      </c>
      <c r="L99" s="78">
        <f t="shared" si="10"/>
        <v>0</v>
      </c>
      <c r="M99" s="67" t="str">
        <f t="shared" si="11"/>
        <v>-</v>
      </c>
    </row>
    <row r="100" spans="1:13" s="5" customFormat="1" ht="15">
      <c r="A100" s="65" t="s">
        <v>85</v>
      </c>
      <c r="B100" s="77">
        <v>0</v>
      </c>
      <c r="C100" s="77">
        <v>0</v>
      </c>
      <c r="D100" s="42" t="str">
        <f t="shared" si="6"/>
        <v>-</v>
      </c>
      <c r="E100" s="77">
        <v>0</v>
      </c>
      <c r="F100" s="77">
        <v>0</v>
      </c>
      <c r="G100" s="42" t="str">
        <f t="shared" si="7"/>
        <v>-</v>
      </c>
      <c r="H100" s="77">
        <v>222.422</v>
      </c>
      <c r="I100" s="77">
        <v>246.568</v>
      </c>
      <c r="J100" s="42">
        <f t="shared" si="8"/>
        <v>-9.79283605334026</v>
      </c>
      <c r="K100" s="77">
        <f t="shared" si="9"/>
        <v>222.422</v>
      </c>
      <c r="L100" s="77">
        <f t="shared" si="10"/>
        <v>246.568</v>
      </c>
      <c r="M100" s="66">
        <f t="shared" si="11"/>
        <v>-9.79283605334026</v>
      </c>
    </row>
    <row r="101" spans="1:13" ht="15">
      <c r="A101" s="40" t="s">
        <v>79</v>
      </c>
      <c r="B101" s="78">
        <v>0</v>
      </c>
      <c r="C101" s="78">
        <v>0</v>
      </c>
      <c r="D101" s="41" t="str">
        <f t="shared" si="6"/>
        <v>-</v>
      </c>
      <c r="E101" s="78">
        <v>99.997</v>
      </c>
      <c r="F101" s="78">
        <v>251.136</v>
      </c>
      <c r="G101" s="41">
        <f t="shared" si="7"/>
        <v>-60.18213239041795</v>
      </c>
      <c r="H101" s="78">
        <v>0</v>
      </c>
      <c r="I101" s="78">
        <v>0</v>
      </c>
      <c r="J101" s="41" t="str">
        <f t="shared" si="8"/>
        <v>-</v>
      </c>
      <c r="K101" s="78">
        <f t="shared" si="9"/>
        <v>99.997</v>
      </c>
      <c r="L101" s="78">
        <f t="shared" si="10"/>
        <v>251.136</v>
      </c>
      <c r="M101" s="67">
        <f t="shared" si="11"/>
        <v>-60.18213239041795</v>
      </c>
    </row>
    <row r="102" spans="1:13" s="5" customFormat="1" ht="15">
      <c r="A102" s="65" t="s">
        <v>69</v>
      </c>
      <c r="B102" s="77">
        <v>0</v>
      </c>
      <c r="C102" s="77">
        <v>0</v>
      </c>
      <c r="D102" s="42" t="str">
        <f t="shared" si="6"/>
        <v>-</v>
      </c>
      <c r="E102" s="77">
        <v>0</v>
      </c>
      <c r="F102" s="77">
        <v>0</v>
      </c>
      <c r="G102" s="42" t="str">
        <f t="shared" si="7"/>
        <v>-</v>
      </c>
      <c r="H102" s="77">
        <v>0</v>
      </c>
      <c r="I102" s="77">
        <v>0</v>
      </c>
      <c r="J102" s="42" t="str">
        <f t="shared" si="8"/>
        <v>-</v>
      </c>
      <c r="K102" s="77">
        <f t="shared" si="9"/>
        <v>0</v>
      </c>
      <c r="L102" s="77">
        <f t="shared" si="10"/>
        <v>0</v>
      </c>
      <c r="M102" s="66" t="str">
        <f t="shared" si="11"/>
        <v>-</v>
      </c>
    </row>
    <row r="103" spans="1:13" ht="15">
      <c r="A103" s="40" t="s">
        <v>120</v>
      </c>
      <c r="B103" s="78">
        <v>0</v>
      </c>
      <c r="C103" s="78">
        <v>0</v>
      </c>
      <c r="D103" s="41" t="str">
        <f t="shared" si="6"/>
        <v>-</v>
      </c>
      <c r="E103" s="78">
        <v>0</v>
      </c>
      <c r="F103" s="78">
        <v>4.672</v>
      </c>
      <c r="G103" s="41">
        <f t="shared" si="7"/>
        <v>-100</v>
      </c>
      <c r="H103" s="78">
        <v>0</v>
      </c>
      <c r="I103" s="78">
        <v>0</v>
      </c>
      <c r="J103" s="41" t="str">
        <f t="shared" si="8"/>
        <v>-</v>
      </c>
      <c r="K103" s="78">
        <f t="shared" si="9"/>
        <v>0</v>
      </c>
      <c r="L103" s="78">
        <f t="shared" si="10"/>
        <v>4.672</v>
      </c>
      <c r="M103" s="67">
        <f t="shared" si="11"/>
        <v>-100</v>
      </c>
    </row>
    <row r="104" spans="1:13" s="5" customFormat="1" ht="15">
      <c r="A104" s="65" t="s">
        <v>129</v>
      </c>
      <c r="B104" s="77">
        <v>0</v>
      </c>
      <c r="C104" s="77">
        <v>0</v>
      </c>
      <c r="D104" s="42" t="str">
        <f t="shared" si="6"/>
        <v>-</v>
      </c>
      <c r="E104" s="77">
        <v>0</v>
      </c>
      <c r="F104" s="77">
        <v>0</v>
      </c>
      <c r="G104" s="42" t="str">
        <f t="shared" si="7"/>
        <v>-</v>
      </c>
      <c r="H104" s="77">
        <v>0</v>
      </c>
      <c r="I104" s="77">
        <v>0</v>
      </c>
      <c r="J104" s="42" t="str">
        <f t="shared" si="8"/>
        <v>-</v>
      </c>
      <c r="K104" s="77">
        <f t="shared" si="9"/>
        <v>0</v>
      </c>
      <c r="L104" s="77">
        <f t="shared" si="10"/>
        <v>0</v>
      </c>
      <c r="M104" s="66" t="str">
        <f t="shared" si="11"/>
        <v>-</v>
      </c>
    </row>
    <row r="105" spans="1:13" ht="15">
      <c r="A105" s="37" t="s">
        <v>57</v>
      </c>
      <c r="B105" s="78">
        <v>44868.914</v>
      </c>
      <c r="C105" s="78">
        <v>58028.459</v>
      </c>
      <c r="D105" s="41">
        <f t="shared" si="6"/>
        <v>-22.677743346587928</v>
      </c>
      <c r="E105" s="78">
        <v>283682.254</v>
      </c>
      <c r="F105" s="78">
        <v>400906.312</v>
      </c>
      <c r="G105" s="41">
        <f t="shared" si="7"/>
        <v>-29.239763628366116</v>
      </c>
      <c r="H105" s="78">
        <v>30.319</v>
      </c>
      <c r="I105" s="78">
        <v>82.264</v>
      </c>
      <c r="J105" s="41">
        <f t="shared" si="8"/>
        <v>-63.144267237187584</v>
      </c>
      <c r="K105" s="78">
        <f t="shared" si="9"/>
        <v>328581.487</v>
      </c>
      <c r="L105" s="78">
        <f t="shared" si="10"/>
        <v>459017.035</v>
      </c>
      <c r="M105" s="67">
        <f t="shared" si="11"/>
        <v>-28.416276097465524</v>
      </c>
    </row>
    <row r="106" spans="1:13" s="5" customFormat="1" ht="15">
      <c r="A106" s="68" t="s">
        <v>182</v>
      </c>
      <c r="B106" s="77">
        <v>0</v>
      </c>
      <c r="C106" s="77">
        <v>0</v>
      </c>
      <c r="D106" s="42" t="str">
        <f t="shared" si="6"/>
        <v>-</v>
      </c>
      <c r="E106" s="77">
        <v>0.061</v>
      </c>
      <c r="F106" s="77">
        <v>0</v>
      </c>
      <c r="G106" s="42" t="str">
        <f t="shared" si="7"/>
        <v>-</v>
      </c>
      <c r="H106" s="77">
        <v>0</v>
      </c>
      <c r="I106" s="77">
        <v>0</v>
      </c>
      <c r="J106" s="42" t="str">
        <f t="shared" si="8"/>
        <v>-</v>
      </c>
      <c r="K106" s="77">
        <f t="shared" si="9"/>
        <v>0.061</v>
      </c>
      <c r="L106" s="77">
        <f t="shared" si="10"/>
        <v>0</v>
      </c>
      <c r="M106" s="66" t="str">
        <f t="shared" si="11"/>
        <v>-</v>
      </c>
    </row>
    <row r="107" spans="1:13" ht="15">
      <c r="A107" s="37" t="s">
        <v>132</v>
      </c>
      <c r="B107" s="78">
        <v>0</v>
      </c>
      <c r="C107" s="78">
        <v>0</v>
      </c>
      <c r="D107" s="41" t="str">
        <f t="shared" si="6"/>
        <v>-</v>
      </c>
      <c r="E107" s="78">
        <v>0</v>
      </c>
      <c r="F107" s="78">
        <v>0</v>
      </c>
      <c r="G107" s="41" t="str">
        <f t="shared" si="7"/>
        <v>-</v>
      </c>
      <c r="H107" s="78">
        <v>0</v>
      </c>
      <c r="I107" s="78">
        <v>0</v>
      </c>
      <c r="J107" s="41" t="str">
        <f t="shared" si="8"/>
        <v>-</v>
      </c>
      <c r="K107" s="78">
        <f t="shared" si="9"/>
        <v>0</v>
      </c>
      <c r="L107" s="78">
        <f t="shared" si="10"/>
        <v>0</v>
      </c>
      <c r="M107" s="67" t="str">
        <f t="shared" si="11"/>
        <v>-</v>
      </c>
    </row>
    <row r="108" spans="1:13" s="5" customFormat="1" ht="15">
      <c r="A108" s="68" t="s">
        <v>174</v>
      </c>
      <c r="B108" s="77">
        <v>0</v>
      </c>
      <c r="C108" s="77">
        <v>0</v>
      </c>
      <c r="D108" s="42" t="str">
        <f t="shared" si="6"/>
        <v>-</v>
      </c>
      <c r="E108" s="77">
        <v>0</v>
      </c>
      <c r="F108" s="77">
        <v>0</v>
      </c>
      <c r="G108" s="42" t="str">
        <f t="shared" si="7"/>
        <v>-</v>
      </c>
      <c r="H108" s="77">
        <v>0</v>
      </c>
      <c r="I108" s="77">
        <v>0</v>
      </c>
      <c r="J108" s="42" t="str">
        <f t="shared" si="8"/>
        <v>-</v>
      </c>
      <c r="K108" s="77">
        <f t="shared" si="9"/>
        <v>0</v>
      </c>
      <c r="L108" s="77">
        <f t="shared" si="10"/>
        <v>0</v>
      </c>
      <c r="M108" s="66" t="str">
        <f t="shared" si="11"/>
        <v>-</v>
      </c>
    </row>
    <row r="109" spans="1:13" ht="15">
      <c r="A109" s="40" t="s">
        <v>58</v>
      </c>
      <c r="B109" s="78">
        <v>0</v>
      </c>
      <c r="C109" s="78">
        <v>0</v>
      </c>
      <c r="D109" s="41" t="str">
        <f t="shared" si="6"/>
        <v>-</v>
      </c>
      <c r="E109" s="78">
        <v>60.98</v>
      </c>
      <c r="F109" s="78">
        <v>0</v>
      </c>
      <c r="G109" s="41" t="str">
        <f t="shared" si="7"/>
        <v>-</v>
      </c>
      <c r="H109" s="78">
        <v>0</v>
      </c>
      <c r="I109" s="78">
        <v>0</v>
      </c>
      <c r="J109" s="41" t="str">
        <f t="shared" si="8"/>
        <v>-</v>
      </c>
      <c r="K109" s="78">
        <f t="shared" si="9"/>
        <v>60.98</v>
      </c>
      <c r="L109" s="78">
        <f t="shared" si="10"/>
        <v>0</v>
      </c>
      <c r="M109" s="67" t="str">
        <f t="shared" si="11"/>
        <v>-</v>
      </c>
    </row>
    <row r="110" spans="1:13" s="5" customFormat="1" ht="15">
      <c r="A110" s="65" t="s">
        <v>144</v>
      </c>
      <c r="B110" s="77">
        <v>0</v>
      </c>
      <c r="C110" s="77">
        <v>0</v>
      </c>
      <c r="D110" s="42" t="str">
        <f t="shared" si="6"/>
        <v>-</v>
      </c>
      <c r="E110" s="77">
        <v>896.142</v>
      </c>
      <c r="F110" s="77">
        <v>794.062</v>
      </c>
      <c r="G110" s="42">
        <f t="shared" si="7"/>
        <v>12.855419350126317</v>
      </c>
      <c r="H110" s="77">
        <v>0</v>
      </c>
      <c r="I110" s="77">
        <v>0</v>
      </c>
      <c r="J110" s="42" t="str">
        <f t="shared" si="8"/>
        <v>-</v>
      </c>
      <c r="K110" s="77">
        <f t="shared" si="9"/>
        <v>896.142</v>
      </c>
      <c r="L110" s="77">
        <f t="shared" si="10"/>
        <v>794.062</v>
      </c>
      <c r="M110" s="66">
        <f t="shared" si="11"/>
        <v>12.855419350126317</v>
      </c>
    </row>
    <row r="111" spans="1:13" ht="15">
      <c r="A111" s="40" t="s">
        <v>138</v>
      </c>
      <c r="B111" s="78">
        <v>0</v>
      </c>
      <c r="C111" s="78">
        <v>0</v>
      </c>
      <c r="D111" s="41" t="str">
        <f t="shared" si="6"/>
        <v>-</v>
      </c>
      <c r="E111" s="78">
        <v>38.486</v>
      </c>
      <c r="F111" s="78">
        <v>169.494</v>
      </c>
      <c r="G111" s="41">
        <f t="shared" si="7"/>
        <v>-77.29359151356391</v>
      </c>
      <c r="H111" s="78">
        <v>0</v>
      </c>
      <c r="I111" s="78">
        <v>0</v>
      </c>
      <c r="J111" s="41" t="str">
        <f t="shared" si="8"/>
        <v>-</v>
      </c>
      <c r="K111" s="78">
        <f t="shared" si="9"/>
        <v>38.486</v>
      </c>
      <c r="L111" s="78">
        <f t="shared" si="10"/>
        <v>169.494</v>
      </c>
      <c r="M111" s="67">
        <f t="shared" si="11"/>
        <v>-77.29359151356391</v>
      </c>
    </row>
    <row r="112" spans="1:13" s="5" customFormat="1" ht="15">
      <c r="A112" s="65" t="s">
        <v>177</v>
      </c>
      <c r="B112" s="77">
        <v>0</v>
      </c>
      <c r="C112" s="77">
        <v>0</v>
      </c>
      <c r="D112" s="42" t="str">
        <f t="shared" si="6"/>
        <v>-</v>
      </c>
      <c r="E112" s="77">
        <v>0</v>
      </c>
      <c r="F112" s="77">
        <v>0</v>
      </c>
      <c r="G112" s="42" t="str">
        <f t="shared" si="7"/>
        <v>-</v>
      </c>
      <c r="H112" s="77">
        <v>0</v>
      </c>
      <c r="I112" s="77">
        <v>0</v>
      </c>
      <c r="J112" s="42" t="str">
        <f t="shared" si="8"/>
        <v>-</v>
      </c>
      <c r="K112" s="77">
        <f t="shared" si="9"/>
        <v>0</v>
      </c>
      <c r="L112" s="77">
        <f t="shared" si="10"/>
        <v>0</v>
      </c>
      <c r="M112" s="66" t="str">
        <f t="shared" si="11"/>
        <v>-</v>
      </c>
    </row>
    <row r="113" spans="1:13" ht="15">
      <c r="A113" s="40" t="s">
        <v>97</v>
      </c>
      <c r="B113" s="78">
        <v>0</v>
      </c>
      <c r="C113" s="78">
        <v>0</v>
      </c>
      <c r="D113" s="41" t="str">
        <f t="shared" si="6"/>
        <v>-</v>
      </c>
      <c r="E113" s="78">
        <v>0</v>
      </c>
      <c r="F113" s="78">
        <v>0</v>
      </c>
      <c r="G113" s="41" t="str">
        <f t="shared" si="7"/>
        <v>-</v>
      </c>
      <c r="H113" s="78">
        <v>0</v>
      </c>
      <c r="I113" s="78">
        <v>0</v>
      </c>
      <c r="J113" s="41" t="str">
        <f t="shared" si="8"/>
        <v>-</v>
      </c>
      <c r="K113" s="78">
        <f t="shared" si="9"/>
        <v>0</v>
      </c>
      <c r="L113" s="78">
        <f t="shared" si="10"/>
        <v>0</v>
      </c>
      <c r="M113" s="67" t="str">
        <f t="shared" si="11"/>
        <v>-</v>
      </c>
    </row>
    <row r="114" spans="1:13" s="5" customFormat="1" ht="15">
      <c r="A114" s="65" t="s">
        <v>90</v>
      </c>
      <c r="B114" s="77">
        <v>0</v>
      </c>
      <c r="C114" s="77">
        <v>0</v>
      </c>
      <c r="D114" s="42" t="str">
        <f t="shared" si="6"/>
        <v>-</v>
      </c>
      <c r="E114" s="77">
        <v>0</v>
      </c>
      <c r="F114" s="77">
        <v>0</v>
      </c>
      <c r="G114" s="42" t="str">
        <f t="shared" si="7"/>
        <v>-</v>
      </c>
      <c r="H114" s="77">
        <v>0</v>
      </c>
      <c r="I114" s="77">
        <v>0</v>
      </c>
      <c r="J114" s="42" t="str">
        <f t="shared" si="8"/>
        <v>-</v>
      </c>
      <c r="K114" s="77">
        <f t="shared" si="9"/>
        <v>0</v>
      </c>
      <c r="L114" s="77">
        <f t="shared" si="10"/>
        <v>0</v>
      </c>
      <c r="M114" s="66" t="str">
        <f t="shared" si="11"/>
        <v>-</v>
      </c>
    </row>
    <row r="115" spans="1:13" ht="15">
      <c r="A115" s="40" t="s">
        <v>87</v>
      </c>
      <c r="B115" s="78">
        <v>0</v>
      </c>
      <c r="C115" s="78">
        <v>0</v>
      </c>
      <c r="D115" s="41" t="str">
        <f t="shared" si="6"/>
        <v>-</v>
      </c>
      <c r="E115" s="78">
        <v>0</v>
      </c>
      <c r="F115" s="78">
        <v>0</v>
      </c>
      <c r="G115" s="41" t="str">
        <f t="shared" si="7"/>
        <v>-</v>
      </c>
      <c r="H115" s="78">
        <v>0</v>
      </c>
      <c r="I115" s="78">
        <v>0</v>
      </c>
      <c r="J115" s="41" t="str">
        <f t="shared" si="8"/>
        <v>-</v>
      </c>
      <c r="K115" s="78">
        <f t="shared" si="9"/>
        <v>0</v>
      </c>
      <c r="L115" s="78">
        <f t="shared" si="10"/>
        <v>0</v>
      </c>
      <c r="M115" s="67" t="str">
        <f t="shared" si="11"/>
        <v>-</v>
      </c>
    </row>
    <row r="116" spans="1:13" s="5" customFormat="1" ht="15">
      <c r="A116" s="65" t="s">
        <v>133</v>
      </c>
      <c r="B116" s="77">
        <v>0</v>
      </c>
      <c r="C116" s="77">
        <v>0</v>
      </c>
      <c r="D116" s="42" t="str">
        <f t="shared" si="6"/>
        <v>-</v>
      </c>
      <c r="E116" s="77">
        <v>32.275</v>
      </c>
      <c r="F116" s="77">
        <v>0</v>
      </c>
      <c r="G116" s="42" t="str">
        <f t="shared" si="7"/>
        <v>-</v>
      </c>
      <c r="H116" s="77">
        <v>0</v>
      </c>
      <c r="I116" s="77">
        <v>0</v>
      </c>
      <c r="J116" s="42" t="str">
        <f t="shared" si="8"/>
        <v>-</v>
      </c>
      <c r="K116" s="77">
        <f t="shared" si="9"/>
        <v>32.275</v>
      </c>
      <c r="L116" s="77">
        <f t="shared" si="10"/>
        <v>0</v>
      </c>
      <c r="M116" s="66" t="str">
        <f t="shared" si="11"/>
        <v>-</v>
      </c>
    </row>
    <row r="117" spans="1:13" ht="15">
      <c r="A117" s="40" t="s">
        <v>80</v>
      </c>
      <c r="B117" s="78">
        <v>65.631</v>
      </c>
      <c r="C117" s="78">
        <v>108.725</v>
      </c>
      <c r="D117" s="41">
        <f t="shared" si="6"/>
        <v>-39.63577833984824</v>
      </c>
      <c r="E117" s="78">
        <v>0</v>
      </c>
      <c r="F117" s="78">
        <v>0</v>
      </c>
      <c r="G117" s="41" t="str">
        <f t="shared" si="7"/>
        <v>-</v>
      </c>
      <c r="H117" s="78">
        <v>0</v>
      </c>
      <c r="I117" s="78">
        <v>0</v>
      </c>
      <c r="J117" s="41" t="str">
        <f t="shared" si="8"/>
        <v>-</v>
      </c>
      <c r="K117" s="78">
        <f t="shared" si="9"/>
        <v>65.631</v>
      </c>
      <c r="L117" s="78">
        <f t="shared" si="10"/>
        <v>108.725</v>
      </c>
      <c r="M117" s="67">
        <f t="shared" si="11"/>
        <v>-39.63577833984824</v>
      </c>
    </row>
    <row r="118" spans="1:13" s="5" customFormat="1" ht="15">
      <c r="A118" s="65" t="s">
        <v>187</v>
      </c>
      <c r="B118" s="77">
        <v>0</v>
      </c>
      <c r="C118" s="77">
        <v>46.161</v>
      </c>
      <c r="D118" s="42">
        <f t="shared" si="6"/>
        <v>-100</v>
      </c>
      <c r="E118" s="77">
        <v>0</v>
      </c>
      <c r="F118" s="77">
        <v>0</v>
      </c>
      <c r="G118" s="42" t="str">
        <f t="shared" si="7"/>
        <v>-</v>
      </c>
      <c r="H118" s="77">
        <v>0</v>
      </c>
      <c r="I118" s="77">
        <v>0</v>
      </c>
      <c r="J118" s="42" t="str">
        <f t="shared" si="8"/>
        <v>-</v>
      </c>
      <c r="K118" s="77">
        <f t="shared" si="9"/>
        <v>0</v>
      </c>
      <c r="L118" s="77">
        <f t="shared" si="10"/>
        <v>46.161</v>
      </c>
      <c r="M118" s="66">
        <f t="shared" si="11"/>
        <v>-100</v>
      </c>
    </row>
    <row r="119" spans="1:13" ht="15">
      <c r="A119" s="40" t="s">
        <v>59</v>
      </c>
      <c r="B119" s="78">
        <v>0</v>
      </c>
      <c r="C119" s="78">
        <v>0</v>
      </c>
      <c r="D119" s="41" t="str">
        <f t="shared" si="6"/>
        <v>-</v>
      </c>
      <c r="E119" s="78">
        <v>523.454</v>
      </c>
      <c r="F119" s="78">
        <v>684.704</v>
      </c>
      <c r="G119" s="41">
        <f t="shared" si="7"/>
        <v>-23.550322475113337</v>
      </c>
      <c r="H119" s="78">
        <v>0</v>
      </c>
      <c r="I119" s="78">
        <v>0</v>
      </c>
      <c r="J119" s="41" t="str">
        <f t="shared" si="8"/>
        <v>-</v>
      </c>
      <c r="K119" s="78">
        <f t="shared" si="9"/>
        <v>523.454</v>
      </c>
      <c r="L119" s="78">
        <f t="shared" si="10"/>
        <v>684.704</v>
      </c>
      <c r="M119" s="67">
        <f t="shared" si="11"/>
        <v>-23.550322475113337</v>
      </c>
    </row>
    <row r="120" spans="1:13" s="5" customFormat="1" ht="15">
      <c r="A120" s="65" t="s">
        <v>201</v>
      </c>
      <c r="B120" s="77">
        <v>0</v>
      </c>
      <c r="C120" s="77">
        <v>0</v>
      </c>
      <c r="D120" s="42" t="str">
        <f t="shared" si="6"/>
        <v>-</v>
      </c>
      <c r="E120" s="77">
        <v>6.272</v>
      </c>
      <c r="F120" s="77">
        <v>0</v>
      </c>
      <c r="G120" s="42" t="str">
        <f t="shared" si="7"/>
        <v>-</v>
      </c>
      <c r="H120" s="77">
        <v>0</v>
      </c>
      <c r="I120" s="77">
        <v>0</v>
      </c>
      <c r="J120" s="42" t="str">
        <f t="shared" si="8"/>
        <v>-</v>
      </c>
      <c r="K120" s="77">
        <f t="shared" si="9"/>
        <v>6.272</v>
      </c>
      <c r="L120" s="77">
        <f t="shared" si="10"/>
        <v>0</v>
      </c>
      <c r="M120" s="66" t="str">
        <f t="shared" si="11"/>
        <v>-</v>
      </c>
    </row>
    <row r="121" spans="1:13" ht="15">
      <c r="A121" s="40" t="s">
        <v>63</v>
      </c>
      <c r="B121" s="78">
        <v>12876.544</v>
      </c>
      <c r="C121" s="78">
        <v>36565.815</v>
      </c>
      <c r="D121" s="41">
        <f t="shared" si="6"/>
        <v>-64.78529468029086</v>
      </c>
      <c r="E121" s="78">
        <v>33389.943</v>
      </c>
      <c r="F121" s="78">
        <v>34801.147</v>
      </c>
      <c r="G121" s="41">
        <f t="shared" si="7"/>
        <v>-4.0550502545217775</v>
      </c>
      <c r="H121" s="78">
        <v>0</v>
      </c>
      <c r="I121" s="78">
        <v>0</v>
      </c>
      <c r="J121" s="41" t="str">
        <f t="shared" si="8"/>
        <v>-</v>
      </c>
      <c r="K121" s="78">
        <f t="shared" si="9"/>
        <v>46266.487</v>
      </c>
      <c r="L121" s="78">
        <f t="shared" si="10"/>
        <v>71366.962</v>
      </c>
      <c r="M121" s="67">
        <f t="shared" si="11"/>
        <v>-35.1710011139328</v>
      </c>
    </row>
    <row r="122" spans="1:13" s="5" customFormat="1" ht="15">
      <c r="A122" s="65" t="s">
        <v>60</v>
      </c>
      <c r="B122" s="77">
        <v>0</v>
      </c>
      <c r="C122" s="77">
        <v>0</v>
      </c>
      <c r="D122" s="42" t="str">
        <f t="shared" si="6"/>
        <v>-</v>
      </c>
      <c r="E122" s="77">
        <v>12038.548</v>
      </c>
      <c r="F122" s="77">
        <v>15368.38</v>
      </c>
      <c r="G122" s="42">
        <f t="shared" si="7"/>
        <v>-21.666772945489367</v>
      </c>
      <c r="H122" s="77">
        <v>0</v>
      </c>
      <c r="I122" s="77">
        <v>24.82</v>
      </c>
      <c r="J122" s="42">
        <f t="shared" si="8"/>
        <v>-100</v>
      </c>
      <c r="K122" s="77">
        <f t="shared" si="9"/>
        <v>12038.548</v>
      </c>
      <c r="L122" s="77">
        <f t="shared" si="10"/>
        <v>15393.199999999999</v>
      </c>
      <c r="M122" s="66">
        <f t="shared" si="11"/>
        <v>-21.793077462775763</v>
      </c>
    </row>
    <row r="123" spans="1:13" ht="15">
      <c r="A123" s="40" t="s">
        <v>61</v>
      </c>
      <c r="B123" s="78">
        <v>0</v>
      </c>
      <c r="C123" s="78">
        <v>0</v>
      </c>
      <c r="D123" s="41" t="str">
        <f t="shared" si="6"/>
        <v>-</v>
      </c>
      <c r="E123" s="78">
        <v>0</v>
      </c>
      <c r="F123" s="78">
        <v>52.303</v>
      </c>
      <c r="G123" s="41">
        <f t="shared" si="7"/>
        <v>-99.99999999999999</v>
      </c>
      <c r="H123" s="78">
        <v>0</v>
      </c>
      <c r="I123" s="78">
        <v>0</v>
      </c>
      <c r="J123" s="41" t="str">
        <f t="shared" si="8"/>
        <v>-</v>
      </c>
      <c r="K123" s="78">
        <f t="shared" si="9"/>
        <v>0</v>
      </c>
      <c r="L123" s="78">
        <f t="shared" si="10"/>
        <v>52.303</v>
      </c>
      <c r="M123" s="67">
        <f t="shared" si="11"/>
        <v>-99.99999999999999</v>
      </c>
    </row>
    <row r="124" spans="1:13" s="5" customFormat="1" ht="15">
      <c r="A124" s="65" t="s">
        <v>84</v>
      </c>
      <c r="B124" s="77">
        <v>0</v>
      </c>
      <c r="C124" s="77">
        <v>0</v>
      </c>
      <c r="D124" s="42" t="str">
        <f t="shared" si="6"/>
        <v>-</v>
      </c>
      <c r="E124" s="77">
        <v>0</v>
      </c>
      <c r="F124" s="77">
        <v>0</v>
      </c>
      <c r="G124" s="42" t="str">
        <f t="shared" si="7"/>
        <v>-</v>
      </c>
      <c r="H124" s="77">
        <v>0</v>
      </c>
      <c r="I124" s="77">
        <v>0</v>
      </c>
      <c r="J124" s="42" t="str">
        <f t="shared" si="8"/>
        <v>-</v>
      </c>
      <c r="K124" s="77">
        <f t="shared" si="9"/>
        <v>0</v>
      </c>
      <c r="L124" s="77">
        <f t="shared" si="10"/>
        <v>0</v>
      </c>
      <c r="M124" s="66" t="str">
        <f t="shared" si="11"/>
        <v>-</v>
      </c>
    </row>
    <row r="125" spans="1:13" ht="15">
      <c r="A125" s="40" t="s">
        <v>178</v>
      </c>
      <c r="B125" s="78">
        <v>0</v>
      </c>
      <c r="C125" s="78">
        <v>0</v>
      </c>
      <c r="D125" s="41" t="str">
        <f t="shared" si="6"/>
        <v>-</v>
      </c>
      <c r="E125" s="78">
        <v>180.761</v>
      </c>
      <c r="F125" s="78">
        <v>134.902</v>
      </c>
      <c r="G125" s="41">
        <f t="shared" si="7"/>
        <v>33.994306978399145</v>
      </c>
      <c r="H125" s="78">
        <v>49.909</v>
      </c>
      <c r="I125" s="78">
        <v>0</v>
      </c>
      <c r="J125" s="41" t="str">
        <f t="shared" si="8"/>
        <v>-</v>
      </c>
      <c r="K125" s="78">
        <f t="shared" si="9"/>
        <v>230.67</v>
      </c>
      <c r="L125" s="78">
        <f t="shared" si="10"/>
        <v>134.902</v>
      </c>
      <c r="M125" s="67">
        <f t="shared" si="11"/>
        <v>70.99079331662985</v>
      </c>
    </row>
    <row r="126" spans="1:13" s="5" customFormat="1" ht="15">
      <c r="A126" s="65" t="s">
        <v>93</v>
      </c>
      <c r="B126" s="77">
        <v>0</v>
      </c>
      <c r="C126" s="77">
        <v>0</v>
      </c>
      <c r="D126" s="42" t="str">
        <f t="shared" si="6"/>
        <v>-</v>
      </c>
      <c r="E126" s="77">
        <v>52.733</v>
      </c>
      <c r="F126" s="77">
        <v>26.65</v>
      </c>
      <c r="G126" s="42">
        <f t="shared" si="7"/>
        <v>97.87242026266416</v>
      </c>
      <c r="H126" s="77">
        <v>0</v>
      </c>
      <c r="I126" s="77">
        <v>0</v>
      </c>
      <c r="J126" s="42" t="str">
        <f t="shared" si="8"/>
        <v>-</v>
      </c>
      <c r="K126" s="77">
        <f t="shared" si="9"/>
        <v>52.733</v>
      </c>
      <c r="L126" s="77">
        <f t="shared" si="10"/>
        <v>26.65</v>
      </c>
      <c r="M126" s="66">
        <f t="shared" si="11"/>
        <v>97.87242026266416</v>
      </c>
    </row>
    <row r="127" spans="1:13" ht="15">
      <c r="A127" s="40" t="s">
        <v>86</v>
      </c>
      <c r="B127" s="78">
        <v>0</v>
      </c>
      <c r="C127" s="78">
        <v>0</v>
      </c>
      <c r="D127" s="41" t="str">
        <f t="shared" si="6"/>
        <v>-</v>
      </c>
      <c r="E127" s="78">
        <v>0</v>
      </c>
      <c r="F127" s="78">
        <v>0</v>
      </c>
      <c r="G127" s="41" t="str">
        <f t="shared" si="7"/>
        <v>-</v>
      </c>
      <c r="H127" s="78">
        <v>0</v>
      </c>
      <c r="I127" s="78">
        <v>0</v>
      </c>
      <c r="J127" s="41" t="str">
        <f t="shared" si="8"/>
        <v>-</v>
      </c>
      <c r="K127" s="78">
        <f t="shared" si="9"/>
        <v>0</v>
      </c>
      <c r="L127" s="78">
        <f t="shared" si="10"/>
        <v>0</v>
      </c>
      <c r="M127" s="67" t="str">
        <f t="shared" si="11"/>
        <v>-</v>
      </c>
    </row>
    <row r="128" spans="1:13" s="5" customFormat="1" ht="15">
      <c r="A128" s="65" t="s">
        <v>172</v>
      </c>
      <c r="B128" s="77">
        <v>0</v>
      </c>
      <c r="C128" s="77">
        <v>0</v>
      </c>
      <c r="D128" s="42" t="str">
        <f t="shared" si="6"/>
        <v>-</v>
      </c>
      <c r="E128" s="77">
        <v>0</v>
      </c>
      <c r="F128" s="77">
        <v>135.733</v>
      </c>
      <c r="G128" s="42">
        <f t="shared" si="7"/>
        <v>-100</v>
      </c>
      <c r="H128" s="77">
        <v>0</v>
      </c>
      <c r="I128" s="77">
        <v>0</v>
      </c>
      <c r="J128" s="42" t="str">
        <f t="shared" si="8"/>
        <v>-</v>
      </c>
      <c r="K128" s="77">
        <f t="shared" si="9"/>
        <v>0</v>
      </c>
      <c r="L128" s="77">
        <f t="shared" si="10"/>
        <v>135.733</v>
      </c>
      <c r="M128" s="66">
        <f t="shared" si="11"/>
        <v>-100</v>
      </c>
    </row>
    <row r="129" spans="1:13" ht="15">
      <c r="A129" s="40" t="s">
        <v>94</v>
      </c>
      <c r="B129" s="78">
        <v>0</v>
      </c>
      <c r="C129" s="78">
        <v>0</v>
      </c>
      <c r="D129" s="41" t="str">
        <f t="shared" si="6"/>
        <v>-</v>
      </c>
      <c r="E129" s="78">
        <v>0</v>
      </c>
      <c r="F129" s="78">
        <v>0</v>
      </c>
      <c r="G129" s="41" t="str">
        <f t="shared" si="7"/>
        <v>-</v>
      </c>
      <c r="H129" s="78">
        <v>0</v>
      </c>
      <c r="I129" s="78">
        <v>0</v>
      </c>
      <c r="J129" s="41" t="str">
        <f t="shared" si="8"/>
        <v>-</v>
      </c>
      <c r="K129" s="78">
        <f t="shared" si="9"/>
        <v>0</v>
      </c>
      <c r="L129" s="78">
        <f t="shared" si="10"/>
        <v>0</v>
      </c>
      <c r="M129" s="67" t="str">
        <f t="shared" si="11"/>
        <v>-</v>
      </c>
    </row>
    <row r="130" spans="1:13" ht="19.5" customHeight="1" thickBot="1">
      <c r="A130" s="135" t="s">
        <v>0</v>
      </c>
      <c r="B130" s="136">
        <f>SUM(B6:B129)</f>
        <v>60768.648</v>
      </c>
      <c r="C130" s="136">
        <f>SUM(C6:C129)</f>
        <v>98612.829</v>
      </c>
      <c r="D130" s="137">
        <f t="shared" si="6"/>
        <v>-38.37652908223533</v>
      </c>
      <c r="E130" s="136">
        <f>SUM(E6:E129)</f>
        <v>612722.8780000001</v>
      </c>
      <c r="F130" s="136">
        <f>SUM(F6:F129)</f>
        <v>765550.576</v>
      </c>
      <c r="G130" s="137">
        <f t="shared" si="7"/>
        <v>-19.963109269478213</v>
      </c>
      <c r="H130" s="136">
        <f>SUM(H6:H129)</f>
        <v>10086.635</v>
      </c>
      <c r="I130" s="136">
        <f>SUM(I6:I129)</f>
        <v>12560.809</v>
      </c>
      <c r="J130" s="137">
        <f t="shared" si="8"/>
        <v>-19.69756884289857</v>
      </c>
      <c r="K130" s="136">
        <f>SUM(K6:K129)</f>
        <v>683578.1610000003</v>
      </c>
      <c r="L130" s="136">
        <f>SUM(L6:L129)</f>
        <v>876724.2139999999</v>
      </c>
      <c r="M130" s="138">
        <f t="shared" si="11"/>
        <v>-22.03042301281753</v>
      </c>
    </row>
  </sheetData>
  <sheetProtection/>
  <mergeCells count="8">
    <mergeCell ref="A1:A4"/>
    <mergeCell ref="B1:M1"/>
    <mergeCell ref="B2:M2"/>
    <mergeCell ref="B3:M3"/>
    <mergeCell ref="B4:D4"/>
    <mergeCell ref="E4:G4"/>
    <mergeCell ref="K4:M4"/>
    <mergeCell ref="H4:J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47" r:id="rId2"/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0"/>
  <sheetViews>
    <sheetView showGridLines="0" view="pageBreakPreview" zoomScale="60" zoomScaleNormal="60" zoomScalePageLayoutView="0" workbookViewId="0" topLeftCell="A1">
      <selection activeCell="A1" sqref="A1:A4"/>
    </sheetView>
  </sheetViews>
  <sheetFormatPr defaultColWidth="9.140625" defaultRowHeight="12.75"/>
  <cols>
    <col min="1" max="1" width="28.57421875" style="0" bestFit="1" customWidth="1"/>
    <col min="2" max="2" width="13.421875" style="2" customWidth="1"/>
    <col min="3" max="3" width="11.7109375" style="2" customWidth="1"/>
    <col min="4" max="4" width="12.00390625" style="0" customWidth="1"/>
    <col min="5" max="6" width="14.57421875" style="2" customWidth="1"/>
    <col min="7" max="7" width="11.7109375" style="0" customWidth="1"/>
    <col min="8" max="9" width="11.7109375" style="2" customWidth="1"/>
    <col min="10" max="10" width="11.7109375" style="0" customWidth="1"/>
    <col min="11" max="12" width="16.00390625" style="2" customWidth="1"/>
    <col min="13" max="13" width="11.7109375" style="0" customWidth="1"/>
    <col min="14" max="19" width="9.140625" style="12" customWidth="1"/>
  </cols>
  <sheetData>
    <row r="1" spans="1:13" ht="18">
      <c r="A1" s="180"/>
      <c r="B1" s="188" t="s">
        <v>114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</row>
    <row r="2" spans="1:13" ht="18">
      <c r="A2" s="181"/>
      <c r="B2" s="191" t="s">
        <v>215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</row>
    <row r="3" spans="1:13" ht="18.75" thickBot="1">
      <c r="A3" s="181"/>
      <c r="B3" s="194" t="s">
        <v>62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13" ht="15.75" thickBot="1">
      <c r="A4" s="182"/>
      <c r="B4" s="183" t="s">
        <v>9</v>
      </c>
      <c r="C4" s="184"/>
      <c r="D4" s="185"/>
      <c r="E4" s="183" t="s">
        <v>10</v>
      </c>
      <c r="F4" s="184"/>
      <c r="G4" s="186"/>
      <c r="H4" s="187" t="s">
        <v>91</v>
      </c>
      <c r="I4" s="187"/>
      <c r="J4" s="187"/>
      <c r="K4" s="183" t="s">
        <v>0</v>
      </c>
      <c r="L4" s="184"/>
      <c r="M4" s="186"/>
    </row>
    <row r="5" spans="1:19" ht="15">
      <c r="A5" s="31"/>
      <c r="B5" s="32">
        <v>2009</v>
      </c>
      <c r="C5" s="32">
        <v>2008</v>
      </c>
      <c r="D5" s="33" t="s">
        <v>4</v>
      </c>
      <c r="E5" s="32">
        <v>2009</v>
      </c>
      <c r="F5" s="32">
        <v>2008</v>
      </c>
      <c r="G5" s="33" t="s">
        <v>4</v>
      </c>
      <c r="H5" s="32">
        <v>2009</v>
      </c>
      <c r="I5" s="32">
        <v>2008</v>
      </c>
      <c r="J5" s="33" t="s">
        <v>4</v>
      </c>
      <c r="K5" s="32">
        <v>2009</v>
      </c>
      <c r="L5" s="32">
        <v>2008</v>
      </c>
      <c r="M5" s="34" t="s">
        <v>4</v>
      </c>
      <c r="S5"/>
    </row>
    <row r="6" spans="1:13" ht="15">
      <c r="A6" s="65" t="s">
        <v>11</v>
      </c>
      <c r="B6" s="77">
        <v>0</v>
      </c>
      <c r="C6" s="77">
        <v>0</v>
      </c>
      <c r="D6" s="42" t="str">
        <f aca="true" t="shared" si="0" ref="D6:D37">IF(IF(C6=0,0,((B6-C6)*100)/C6)=0,"-",((B6-C6)*100)/C6)</f>
        <v>-</v>
      </c>
      <c r="E6" s="77">
        <v>13.984</v>
      </c>
      <c r="F6" s="77">
        <v>0</v>
      </c>
      <c r="G6" s="42" t="str">
        <f aca="true" t="shared" si="1" ref="G6:G37">IF(IF(F6=0,0,((E6-F6)*100)/F6)=0,"-",((E6-F6)*100)/F6)</f>
        <v>-</v>
      </c>
      <c r="H6" s="77">
        <v>0</v>
      </c>
      <c r="I6" s="77">
        <v>0</v>
      </c>
      <c r="J6" s="42" t="str">
        <f aca="true" t="shared" si="2" ref="J6:J37">IF(IF(I6=0,0,((H6-I6)*100)/I6)=0,"-",((H6-I6)*100)/I6)</f>
        <v>-</v>
      </c>
      <c r="K6" s="77">
        <f aca="true" t="shared" si="3" ref="K6:K37">B6+E6+H6</f>
        <v>13.984</v>
      </c>
      <c r="L6" s="77">
        <f aca="true" t="shared" si="4" ref="L6:L37">C6+F6+I6</f>
        <v>0</v>
      </c>
      <c r="M6" s="66" t="str">
        <f aca="true" t="shared" si="5" ref="M6:M37">IF(IF(L6=0,0,((K6-L6)*100)/L6)=0,"-",((K6-L6)*100)/L6)</f>
        <v>-</v>
      </c>
    </row>
    <row r="7" spans="1:19" s="5" customFormat="1" ht="15">
      <c r="A7" s="37" t="s">
        <v>12</v>
      </c>
      <c r="B7" s="78">
        <v>0</v>
      </c>
      <c r="C7" s="78">
        <v>0</v>
      </c>
      <c r="D7" s="41" t="str">
        <f t="shared" si="0"/>
        <v>-</v>
      </c>
      <c r="E7" s="78">
        <v>1557.657000000001</v>
      </c>
      <c r="F7" s="78">
        <v>655.175</v>
      </c>
      <c r="G7" s="41">
        <f t="shared" si="1"/>
        <v>137.74670889457033</v>
      </c>
      <c r="H7" s="78">
        <v>0</v>
      </c>
      <c r="I7" s="78">
        <v>0</v>
      </c>
      <c r="J7" s="41" t="str">
        <f t="shared" si="2"/>
        <v>-</v>
      </c>
      <c r="K7" s="78">
        <f t="shared" si="3"/>
        <v>1557.657000000001</v>
      </c>
      <c r="L7" s="78">
        <f t="shared" si="4"/>
        <v>655.175</v>
      </c>
      <c r="M7" s="67">
        <f t="shared" si="5"/>
        <v>137.74670889457033</v>
      </c>
      <c r="N7" s="12"/>
      <c r="O7" s="12"/>
      <c r="P7" s="12"/>
      <c r="Q7" s="12"/>
      <c r="R7" s="12"/>
      <c r="S7" s="12"/>
    </row>
    <row r="8" spans="1:13" ht="15">
      <c r="A8" s="68" t="s">
        <v>13</v>
      </c>
      <c r="B8" s="77">
        <v>0</v>
      </c>
      <c r="C8" s="77">
        <v>0</v>
      </c>
      <c r="D8" s="42" t="str">
        <f t="shared" si="0"/>
        <v>-</v>
      </c>
      <c r="E8" s="77">
        <v>0</v>
      </c>
      <c r="F8" s="77">
        <v>0</v>
      </c>
      <c r="G8" s="42" t="str">
        <f t="shared" si="1"/>
        <v>-</v>
      </c>
      <c r="H8" s="77">
        <v>686.491</v>
      </c>
      <c r="I8" s="77">
        <v>405.78099999999995</v>
      </c>
      <c r="J8" s="42">
        <f t="shared" si="2"/>
        <v>69.17770915838841</v>
      </c>
      <c r="K8" s="77">
        <f t="shared" si="3"/>
        <v>686.491</v>
      </c>
      <c r="L8" s="77">
        <f t="shared" si="4"/>
        <v>405.78099999999995</v>
      </c>
      <c r="M8" s="66">
        <f t="shared" si="5"/>
        <v>69.17770915838841</v>
      </c>
    </row>
    <row r="9" spans="1:13" ht="15">
      <c r="A9" s="37" t="s">
        <v>14</v>
      </c>
      <c r="B9" s="78">
        <v>32.486999999999995</v>
      </c>
      <c r="C9" s="78">
        <v>0</v>
      </c>
      <c r="D9" s="41" t="str">
        <f t="shared" si="0"/>
        <v>-</v>
      </c>
      <c r="E9" s="78">
        <v>2394.1759999999995</v>
      </c>
      <c r="F9" s="78">
        <v>3130.826000000001</v>
      </c>
      <c r="G9" s="41">
        <f t="shared" si="1"/>
        <v>-23.52893453676446</v>
      </c>
      <c r="H9" s="78">
        <v>10.48</v>
      </c>
      <c r="I9" s="78">
        <v>0</v>
      </c>
      <c r="J9" s="41" t="str">
        <f t="shared" si="2"/>
        <v>-</v>
      </c>
      <c r="K9" s="78">
        <f t="shared" si="3"/>
        <v>2437.1429999999996</v>
      </c>
      <c r="L9" s="78">
        <f t="shared" si="4"/>
        <v>3130.826000000001</v>
      </c>
      <c r="M9" s="67">
        <f t="shared" si="5"/>
        <v>-22.156549102377493</v>
      </c>
    </row>
    <row r="10" spans="1:13" ht="15">
      <c r="A10" s="65" t="s">
        <v>15</v>
      </c>
      <c r="B10" s="77">
        <v>0</v>
      </c>
      <c r="C10" s="77">
        <v>0</v>
      </c>
      <c r="D10" s="42" t="str">
        <f t="shared" si="0"/>
        <v>-</v>
      </c>
      <c r="E10" s="77">
        <v>0</v>
      </c>
      <c r="F10" s="77">
        <v>0</v>
      </c>
      <c r="G10" s="42" t="str">
        <f t="shared" si="1"/>
        <v>-</v>
      </c>
      <c r="H10" s="77">
        <v>0</v>
      </c>
      <c r="I10" s="77">
        <v>0</v>
      </c>
      <c r="J10" s="42" t="str">
        <f t="shared" si="2"/>
        <v>-</v>
      </c>
      <c r="K10" s="77">
        <f t="shared" si="3"/>
        <v>0</v>
      </c>
      <c r="L10" s="77">
        <f t="shared" si="4"/>
        <v>0</v>
      </c>
      <c r="M10" s="66" t="str">
        <f t="shared" si="5"/>
        <v>-</v>
      </c>
    </row>
    <row r="11" spans="1:13" ht="15">
      <c r="A11" s="40" t="s">
        <v>73</v>
      </c>
      <c r="B11" s="78">
        <v>0</v>
      </c>
      <c r="C11" s="78">
        <v>0</v>
      </c>
      <c r="D11" s="41" t="str">
        <f t="shared" si="0"/>
        <v>-</v>
      </c>
      <c r="E11" s="78">
        <v>0</v>
      </c>
      <c r="F11" s="78">
        <v>4.191000000000001</v>
      </c>
      <c r="G11" s="41">
        <f t="shared" si="1"/>
        <v>-100</v>
      </c>
      <c r="H11" s="78">
        <v>0</v>
      </c>
      <c r="I11" s="78">
        <v>0</v>
      </c>
      <c r="J11" s="41" t="str">
        <f t="shared" si="2"/>
        <v>-</v>
      </c>
      <c r="K11" s="78">
        <f t="shared" si="3"/>
        <v>0</v>
      </c>
      <c r="L11" s="78">
        <f t="shared" si="4"/>
        <v>4.191000000000001</v>
      </c>
      <c r="M11" s="67">
        <f t="shared" si="5"/>
        <v>-100</v>
      </c>
    </row>
    <row r="12" spans="1:13" ht="15">
      <c r="A12" s="68" t="s">
        <v>16</v>
      </c>
      <c r="B12" s="77">
        <v>0</v>
      </c>
      <c r="C12" s="77">
        <v>0</v>
      </c>
      <c r="D12" s="42" t="str">
        <f t="shared" si="0"/>
        <v>-</v>
      </c>
      <c r="E12" s="77">
        <v>219.00699999999983</v>
      </c>
      <c r="F12" s="77">
        <v>139.5089999999998</v>
      </c>
      <c r="G12" s="42">
        <f t="shared" si="1"/>
        <v>56.98413722412186</v>
      </c>
      <c r="H12" s="77">
        <v>0</v>
      </c>
      <c r="I12" s="77">
        <v>0</v>
      </c>
      <c r="J12" s="42" t="str">
        <f t="shared" si="2"/>
        <v>-</v>
      </c>
      <c r="K12" s="77">
        <f t="shared" si="3"/>
        <v>219.00699999999983</v>
      </c>
      <c r="L12" s="77">
        <f t="shared" si="4"/>
        <v>139.5089999999998</v>
      </c>
      <c r="M12" s="66">
        <f t="shared" si="5"/>
        <v>56.98413722412186</v>
      </c>
    </row>
    <row r="13" spans="1:13" ht="15">
      <c r="A13" s="37" t="s">
        <v>72</v>
      </c>
      <c r="B13" s="78">
        <v>0</v>
      </c>
      <c r="C13" s="78">
        <v>0</v>
      </c>
      <c r="D13" s="41" t="str">
        <f t="shared" si="0"/>
        <v>-</v>
      </c>
      <c r="E13" s="78">
        <v>0</v>
      </c>
      <c r="F13" s="78">
        <v>0</v>
      </c>
      <c r="G13" s="41" t="str">
        <f t="shared" si="1"/>
        <v>-</v>
      </c>
      <c r="H13" s="78">
        <v>0</v>
      </c>
      <c r="I13" s="78">
        <v>0</v>
      </c>
      <c r="J13" s="41" t="str">
        <f t="shared" si="2"/>
        <v>-</v>
      </c>
      <c r="K13" s="78">
        <f t="shared" si="3"/>
        <v>0</v>
      </c>
      <c r="L13" s="78">
        <f t="shared" si="4"/>
        <v>0</v>
      </c>
      <c r="M13" s="67" t="str">
        <f t="shared" si="5"/>
        <v>-</v>
      </c>
    </row>
    <row r="14" spans="1:13" ht="15">
      <c r="A14" s="68" t="s">
        <v>17</v>
      </c>
      <c r="B14" s="77">
        <v>0</v>
      </c>
      <c r="C14" s="77">
        <v>0</v>
      </c>
      <c r="D14" s="42" t="str">
        <f t="shared" si="0"/>
        <v>-</v>
      </c>
      <c r="E14" s="77">
        <v>3746.371000000003</v>
      </c>
      <c r="F14" s="77">
        <v>5860.0769999999975</v>
      </c>
      <c r="G14" s="42">
        <f t="shared" si="1"/>
        <v>-36.06959430737848</v>
      </c>
      <c r="H14" s="77">
        <v>21.25</v>
      </c>
      <c r="I14" s="77">
        <v>52.24</v>
      </c>
      <c r="J14" s="42">
        <f t="shared" si="2"/>
        <v>-59.322358346094944</v>
      </c>
      <c r="K14" s="77">
        <f t="shared" si="3"/>
        <v>3767.621000000003</v>
      </c>
      <c r="L14" s="77">
        <f t="shared" si="4"/>
        <v>5912.316999999997</v>
      </c>
      <c r="M14" s="66">
        <f t="shared" si="5"/>
        <v>-36.275050881067365</v>
      </c>
    </row>
    <row r="15" spans="1:13" ht="15">
      <c r="A15" s="37" t="s">
        <v>18</v>
      </c>
      <c r="B15" s="78">
        <v>0</v>
      </c>
      <c r="C15" s="78">
        <v>79.425</v>
      </c>
      <c r="D15" s="41">
        <f t="shared" si="0"/>
        <v>-100</v>
      </c>
      <c r="E15" s="78">
        <v>214.895</v>
      </c>
      <c r="F15" s="78">
        <v>1163.8220000000001</v>
      </c>
      <c r="G15" s="41">
        <f t="shared" si="1"/>
        <v>-81.5354066171631</v>
      </c>
      <c r="H15" s="78">
        <v>0</v>
      </c>
      <c r="I15" s="78">
        <v>0</v>
      </c>
      <c r="J15" s="41" t="str">
        <f t="shared" si="2"/>
        <v>-</v>
      </c>
      <c r="K15" s="78">
        <f t="shared" si="3"/>
        <v>214.895</v>
      </c>
      <c r="L15" s="78">
        <f t="shared" si="4"/>
        <v>1243.247</v>
      </c>
      <c r="M15" s="67">
        <f t="shared" si="5"/>
        <v>-82.71501962200593</v>
      </c>
    </row>
    <row r="16" spans="1:13" ht="15">
      <c r="A16" s="68" t="s">
        <v>65</v>
      </c>
      <c r="B16" s="77">
        <v>0</v>
      </c>
      <c r="C16" s="77">
        <v>0</v>
      </c>
      <c r="D16" s="42" t="str">
        <f t="shared" si="0"/>
        <v>-</v>
      </c>
      <c r="E16" s="77">
        <v>0</v>
      </c>
      <c r="F16" s="77">
        <v>0</v>
      </c>
      <c r="G16" s="42" t="str">
        <f t="shared" si="1"/>
        <v>-</v>
      </c>
      <c r="H16" s="77">
        <v>0</v>
      </c>
      <c r="I16" s="77">
        <v>0</v>
      </c>
      <c r="J16" s="42" t="str">
        <f t="shared" si="2"/>
        <v>-</v>
      </c>
      <c r="K16" s="77">
        <f t="shared" si="3"/>
        <v>0</v>
      </c>
      <c r="L16" s="77">
        <f t="shared" si="4"/>
        <v>0</v>
      </c>
      <c r="M16" s="66" t="str">
        <f t="shared" si="5"/>
        <v>-</v>
      </c>
    </row>
    <row r="17" spans="1:13" ht="15">
      <c r="A17" s="37" t="s">
        <v>109</v>
      </c>
      <c r="B17" s="78">
        <v>0</v>
      </c>
      <c r="C17" s="78">
        <v>0</v>
      </c>
      <c r="D17" s="41" t="str">
        <f t="shared" si="0"/>
        <v>-</v>
      </c>
      <c r="E17" s="78">
        <v>0</v>
      </c>
      <c r="F17" s="78">
        <v>0</v>
      </c>
      <c r="G17" s="41" t="str">
        <f t="shared" si="1"/>
        <v>-</v>
      </c>
      <c r="H17" s="78">
        <v>0</v>
      </c>
      <c r="I17" s="78">
        <v>0</v>
      </c>
      <c r="J17" s="41" t="str">
        <f t="shared" si="2"/>
        <v>-</v>
      </c>
      <c r="K17" s="78">
        <f t="shared" si="3"/>
        <v>0</v>
      </c>
      <c r="L17" s="78">
        <f t="shared" si="4"/>
        <v>0</v>
      </c>
      <c r="M17" s="67" t="str">
        <f t="shared" si="5"/>
        <v>-</v>
      </c>
    </row>
    <row r="18" spans="1:13" ht="15">
      <c r="A18" s="68" t="s">
        <v>101</v>
      </c>
      <c r="B18" s="77">
        <v>0</v>
      </c>
      <c r="C18" s="77">
        <v>0</v>
      </c>
      <c r="D18" s="42" t="str">
        <f t="shared" si="0"/>
        <v>-</v>
      </c>
      <c r="E18" s="77">
        <v>0</v>
      </c>
      <c r="F18" s="77">
        <v>0</v>
      </c>
      <c r="G18" s="42" t="str">
        <f t="shared" si="1"/>
        <v>-</v>
      </c>
      <c r="H18" s="77">
        <v>0</v>
      </c>
      <c r="I18" s="77">
        <v>0</v>
      </c>
      <c r="J18" s="42" t="str">
        <f t="shared" si="2"/>
        <v>-</v>
      </c>
      <c r="K18" s="77">
        <f t="shared" si="3"/>
        <v>0</v>
      </c>
      <c r="L18" s="77">
        <f t="shared" si="4"/>
        <v>0</v>
      </c>
      <c r="M18" s="66" t="str">
        <f t="shared" si="5"/>
        <v>-</v>
      </c>
    </row>
    <row r="19" spans="1:13" ht="15">
      <c r="A19" s="40" t="s">
        <v>19</v>
      </c>
      <c r="B19" s="78">
        <v>0</v>
      </c>
      <c r="C19" s="78">
        <v>0</v>
      </c>
      <c r="D19" s="41" t="str">
        <f t="shared" si="0"/>
        <v>-</v>
      </c>
      <c r="E19" s="78">
        <v>60.684999999999945</v>
      </c>
      <c r="F19" s="78">
        <v>150.73</v>
      </c>
      <c r="G19" s="41">
        <f t="shared" si="1"/>
        <v>-59.73926889139524</v>
      </c>
      <c r="H19" s="78">
        <v>0</v>
      </c>
      <c r="I19" s="78">
        <v>0</v>
      </c>
      <c r="J19" s="41" t="str">
        <f t="shared" si="2"/>
        <v>-</v>
      </c>
      <c r="K19" s="78">
        <f t="shared" si="3"/>
        <v>60.684999999999945</v>
      </c>
      <c r="L19" s="78">
        <f t="shared" si="4"/>
        <v>150.73</v>
      </c>
      <c r="M19" s="67">
        <f t="shared" si="5"/>
        <v>-59.73926889139524</v>
      </c>
    </row>
    <row r="20" spans="1:13" ht="15">
      <c r="A20" s="65" t="s">
        <v>20</v>
      </c>
      <c r="B20" s="77">
        <v>0</v>
      </c>
      <c r="C20" s="77">
        <v>0</v>
      </c>
      <c r="D20" s="42" t="str">
        <f t="shared" si="0"/>
        <v>-</v>
      </c>
      <c r="E20" s="77">
        <v>0</v>
      </c>
      <c r="F20" s="77">
        <v>0</v>
      </c>
      <c r="G20" s="42" t="str">
        <f t="shared" si="1"/>
        <v>-</v>
      </c>
      <c r="H20" s="77">
        <v>0</v>
      </c>
      <c r="I20" s="77">
        <v>0</v>
      </c>
      <c r="J20" s="42" t="str">
        <f t="shared" si="2"/>
        <v>-</v>
      </c>
      <c r="K20" s="77">
        <f t="shared" si="3"/>
        <v>0</v>
      </c>
      <c r="L20" s="77">
        <f t="shared" si="4"/>
        <v>0</v>
      </c>
      <c r="M20" s="66" t="str">
        <f t="shared" si="5"/>
        <v>-</v>
      </c>
    </row>
    <row r="21" spans="1:13" ht="15">
      <c r="A21" s="40" t="s">
        <v>21</v>
      </c>
      <c r="B21" s="78">
        <v>0</v>
      </c>
      <c r="C21" s="78">
        <v>0</v>
      </c>
      <c r="D21" s="41" t="str">
        <f t="shared" si="0"/>
        <v>-</v>
      </c>
      <c r="E21" s="78">
        <v>0</v>
      </c>
      <c r="F21" s="78">
        <v>0</v>
      </c>
      <c r="G21" s="41" t="str">
        <f t="shared" si="1"/>
        <v>-</v>
      </c>
      <c r="H21" s="78">
        <v>0</v>
      </c>
      <c r="I21" s="78">
        <v>0</v>
      </c>
      <c r="J21" s="41" t="str">
        <f t="shared" si="2"/>
        <v>-</v>
      </c>
      <c r="K21" s="78">
        <f t="shared" si="3"/>
        <v>0</v>
      </c>
      <c r="L21" s="78">
        <f t="shared" si="4"/>
        <v>0</v>
      </c>
      <c r="M21" s="67" t="str">
        <f t="shared" si="5"/>
        <v>-</v>
      </c>
    </row>
    <row r="22" spans="1:13" ht="15">
      <c r="A22" s="65" t="s">
        <v>68</v>
      </c>
      <c r="B22" s="77">
        <v>0</v>
      </c>
      <c r="C22" s="77">
        <v>0</v>
      </c>
      <c r="D22" s="42" t="str">
        <f t="shared" si="0"/>
        <v>-</v>
      </c>
      <c r="E22" s="77">
        <v>0</v>
      </c>
      <c r="F22" s="77">
        <v>0</v>
      </c>
      <c r="G22" s="42" t="str">
        <f t="shared" si="1"/>
        <v>-</v>
      </c>
      <c r="H22" s="77">
        <v>0</v>
      </c>
      <c r="I22" s="77">
        <v>0</v>
      </c>
      <c r="J22" s="42" t="str">
        <f t="shared" si="2"/>
        <v>-</v>
      </c>
      <c r="K22" s="77">
        <f t="shared" si="3"/>
        <v>0</v>
      </c>
      <c r="L22" s="77">
        <f t="shared" si="4"/>
        <v>0</v>
      </c>
      <c r="M22" s="66" t="str">
        <f t="shared" si="5"/>
        <v>-</v>
      </c>
    </row>
    <row r="23" spans="1:13" ht="15">
      <c r="A23" s="37" t="s">
        <v>22</v>
      </c>
      <c r="B23" s="78">
        <v>0</v>
      </c>
      <c r="C23" s="78">
        <v>0</v>
      </c>
      <c r="D23" s="41" t="str">
        <f t="shared" si="0"/>
        <v>-</v>
      </c>
      <c r="E23" s="78">
        <v>0</v>
      </c>
      <c r="F23" s="78">
        <v>0</v>
      </c>
      <c r="G23" s="41" t="str">
        <f t="shared" si="1"/>
        <v>-</v>
      </c>
      <c r="H23" s="78">
        <v>0</v>
      </c>
      <c r="I23" s="78">
        <v>0</v>
      </c>
      <c r="J23" s="41" t="str">
        <f t="shared" si="2"/>
        <v>-</v>
      </c>
      <c r="K23" s="78">
        <f t="shared" si="3"/>
        <v>0</v>
      </c>
      <c r="L23" s="78">
        <f t="shared" si="4"/>
        <v>0</v>
      </c>
      <c r="M23" s="67" t="str">
        <f t="shared" si="5"/>
        <v>-</v>
      </c>
    </row>
    <row r="24" spans="1:13" ht="15">
      <c r="A24" s="65" t="s">
        <v>23</v>
      </c>
      <c r="B24" s="77">
        <v>0</v>
      </c>
      <c r="C24" s="77">
        <v>0</v>
      </c>
      <c r="D24" s="42" t="str">
        <f t="shared" si="0"/>
        <v>-</v>
      </c>
      <c r="E24" s="77">
        <v>47.178</v>
      </c>
      <c r="F24" s="77">
        <v>20.74199999999999</v>
      </c>
      <c r="G24" s="42">
        <f t="shared" si="1"/>
        <v>127.45154758461103</v>
      </c>
      <c r="H24" s="77">
        <v>0</v>
      </c>
      <c r="I24" s="77">
        <v>0</v>
      </c>
      <c r="J24" s="42" t="str">
        <f t="shared" si="2"/>
        <v>-</v>
      </c>
      <c r="K24" s="77">
        <f t="shared" si="3"/>
        <v>47.178</v>
      </c>
      <c r="L24" s="77">
        <f t="shared" si="4"/>
        <v>20.74199999999999</v>
      </c>
      <c r="M24" s="66">
        <f t="shared" si="5"/>
        <v>127.45154758461103</v>
      </c>
    </row>
    <row r="25" spans="1:13" ht="15">
      <c r="A25" s="37" t="s">
        <v>24</v>
      </c>
      <c r="B25" s="78">
        <v>0</v>
      </c>
      <c r="C25" s="78">
        <v>0</v>
      </c>
      <c r="D25" s="41" t="str">
        <f t="shared" si="0"/>
        <v>-</v>
      </c>
      <c r="E25" s="78">
        <v>70.743</v>
      </c>
      <c r="F25" s="78">
        <v>0.22100000000000364</v>
      </c>
      <c r="G25" s="41">
        <f t="shared" si="1"/>
        <v>31910.407239818473</v>
      </c>
      <c r="H25" s="78">
        <v>21.499</v>
      </c>
      <c r="I25" s="78">
        <v>0</v>
      </c>
      <c r="J25" s="41" t="str">
        <f t="shared" si="2"/>
        <v>-</v>
      </c>
      <c r="K25" s="78">
        <f t="shared" si="3"/>
        <v>92.24199999999999</v>
      </c>
      <c r="L25" s="78">
        <f t="shared" si="4"/>
        <v>0.22100000000000364</v>
      </c>
      <c r="M25" s="67">
        <f t="shared" si="5"/>
        <v>41638.46153846085</v>
      </c>
    </row>
    <row r="26" spans="1:13" ht="15">
      <c r="A26" s="68" t="s">
        <v>139</v>
      </c>
      <c r="B26" s="77">
        <v>0</v>
      </c>
      <c r="C26" s="77">
        <v>56.955</v>
      </c>
      <c r="D26" s="42">
        <f t="shared" si="0"/>
        <v>-100</v>
      </c>
      <c r="E26" s="77">
        <v>0</v>
      </c>
      <c r="F26" s="77">
        <v>135.3979999999999</v>
      </c>
      <c r="G26" s="42">
        <f t="shared" si="1"/>
        <v>-100</v>
      </c>
      <c r="H26" s="77">
        <v>0</v>
      </c>
      <c r="I26" s="77">
        <v>0</v>
      </c>
      <c r="J26" s="42" t="str">
        <f t="shared" si="2"/>
        <v>-</v>
      </c>
      <c r="K26" s="77">
        <f t="shared" si="3"/>
        <v>0</v>
      </c>
      <c r="L26" s="77">
        <f t="shared" si="4"/>
        <v>192.3529999999999</v>
      </c>
      <c r="M26" s="66">
        <f t="shared" si="5"/>
        <v>-100</v>
      </c>
    </row>
    <row r="27" spans="1:13" ht="15">
      <c r="A27" s="64" t="s">
        <v>25</v>
      </c>
      <c r="B27" s="78">
        <v>0</v>
      </c>
      <c r="C27" s="78">
        <v>0</v>
      </c>
      <c r="D27" s="41" t="str">
        <f t="shared" si="0"/>
        <v>-</v>
      </c>
      <c r="E27" s="78">
        <v>0</v>
      </c>
      <c r="F27" s="78">
        <v>0</v>
      </c>
      <c r="G27" s="41" t="str">
        <f t="shared" si="1"/>
        <v>-</v>
      </c>
      <c r="H27" s="78">
        <v>0</v>
      </c>
      <c r="I27" s="78">
        <v>0</v>
      </c>
      <c r="J27" s="41" t="str">
        <f t="shared" si="2"/>
        <v>-</v>
      </c>
      <c r="K27" s="78">
        <f t="shared" si="3"/>
        <v>0</v>
      </c>
      <c r="L27" s="78">
        <f t="shared" si="4"/>
        <v>0</v>
      </c>
      <c r="M27" s="67" t="str">
        <f t="shared" si="5"/>
        <v>-</v>
      </c>
    </row>
    <row r="28" spans="1:13" ht="15">
      <c r="A28" s="68" t="s">
        <v>26</v>
      </c>
      <c r="B28" s="77">
        <v>0</v>
      </c>
      <c r="C28" s="77">
        <v>0</v>
      </c>
      <c r="D28" s="42" t="str">
        <f t="shared" si="0"/>
        <v>-</v>
      </c>
      <c r="E28" s="77">
        <v>0</v>
      </c>
      <c r="F28" s="77">
        <v>0</v>
      </c>
      <c r="G28" s="42" t="str">
        <f t="shared" si="1"/>
        <v>-</v>
      </c>
      <c r="H28" s="77">
        <v>0</v>
      </c>
      <c r="I28" s="77">
        <v>0</v>
      </c>
      <c r="J28" s="42" t="str">
        <f t="shared" si="2"/>
        <v>-</v>
      </c>
      <c r="K28" s="77">
        <f t="shared" si="3"/>
        <v>0</v>
      </c>
      <c r="L28" s="77">
        <f t="shared" si="4"/>
        <v>0</v>
      </c>
      <c r="M28" s="66" t="str">
        <f t="shared" si="5"/>
        <v>-</v>
      </c>
    </row>
    <row r="29" spans="1:13" ht="15">
      <c r="A29" s="64" t="s">
        <v>27</v>
      </c>
      <c r="B29" s="78">
        <v>0</v>
      </c>
      <c r="C29" s="78">
        <v>1.785</v>
      </c>
      <c r="D29" s="41">
        <f t="shared" si="0"/>
        <v>-100</v>
      </c>
      <c r="E29" s="78">
        <v>11.432999999999993</v>
      </c>
      <c r="F29" s="78">
        <v>72.13</v>
      </c>
      <c r="G29" s="41">
        <f t="shared" si="1"/>
        <v>-84.14945237765147</v>
      </c>
      <c r="H29" s="78">
        <v>0</v>
      </c>
      <c r="I29" s="78">
        <v>0</v>
      </c>
      <c r="J29" s="41" t="str">
        <f t="shared" si="2"/>
        <v>-</v>
      </c>
      <c r="K29" s="78">
        <f t="shared" si="3"/>
        <v>11.432999999999993</v>
      </c>
      <c r="L29" s="78">
        <f t="shared" si="4"/>
        <v>73.91499999999999</v>
      </c>
      <c r="M29" s="67">
        <f t="shared" si="5"/>
        <v>-84.53223297030374</v>
      </c>
    </row>
    <row r="30" spans="1:13" ht="15">
      <c r="A30" s="65" t="s">
        <v>64</v>
      </c>
      <c r="B30" s="77">
        <v>0</v>
      </c>
      <c r="C30" s="77">
        <v>0</v>
      </c>
      <c r="D30" s="42" t="str">
        <f t="shared" si="0"/>
        <v>-</v>
      </c>
      <c r="E30" s="77">
        <v>0</v>
      </c>
      <c r="F30" s="77">
        <v>432.77200000000005</v>
      </c>
      <c r="G30" s="42">
        <f t="shared" si="1"/>
        <v>-100</v>
      </c>
      <c r="H30" s="77">
        <v>0</v>
      </c>
      <c r="I30" s="77">
        <v>0</v>
      </c>
      <c r="J30" s="42" t="str">
        <f t="shared" si="2"/>
        <v>-</v>
      </c>
      <c r="K30" s="77">
        <f t="shared" si="3"/>
        <v>0</v>
      </c>
      <c r="L30" s="77">
        <f t="shared" si="4"/>
        <v>432.77200000000005</v>
      </c>
      <c r="M30" s="66">
        <f t="shared" si="5"/>
        <v>-100</v>
      </c>
    </row>
    <row r="31" spans="1:13" ht="15">
      <c r="A31" s="64" t="s">
        <v>28</v>
      </c>
      <c r="B31" s="78">
        <v>0</v>
      </c>
      <c r="C31" s="78">
        <v>0</v>
      </c>
      <c r="D31" s="41" t="str">
        <f t="shared" si="0"/>
        <v>-</v>
      </c>
      <c r="E31" s="78">
        <v>0</v>
      </c>
      <c r="F31" s="78">
        <v>0</v>
      </c>
      <c r="G31" s="41" t="str">
        <f t="shared" si="1"/>
        <v>-</v>
      </c>
      <c r="H31" s="78">
        <v>0</v>
      </c>
      <c r="I31" s="78">
        <v>0</v>
      </c>
      <c r="J31" s="41" t="str">
        <f t="shared" si="2"/>
        <v>-</v>
      </c>
      <c r="K31" s="78">
        <f t="shared" si="3"/>
        <v>0</v>
      </c>
      <c r="L31" s="78">
        <f t="shared" si="4"/>
        <v>0</v>
      </c>
      <c r="M31" s="67" t="str">
        <f t="shared" si="5"/>
        <v>-</v>
      </c>
    </row>
    <row r="32" spans="1:13" ht="15">
      <c r="A32" s="65" t="s">
        <v>29</v>
      </c>
      <c r="B32" s="77">
        <v>0</v>
      </c>
      <c r="C32" s="77">
        <v>0</v>
      </c>
      <c r="D32" s="42" t="str">
        <f t="shared" si="0"/>
        <v>-</v>
      </c>
      <c r="E32" s="77">
        <v>1916.0620000000001</v>
      </c>
      <c r="F32" s="77">
        <v>2265.678</v>
      </c>
      <c r="G32" s="42">
        <f t="shared" si="1"/>
        <v>-15.43096591836968</v>
      </c>
      <c r="H32" s="77">
        <v>0</v>
      </c>
      <c r="I32" s="77">
        <v>0</v>
      </c>
      <c r="J32" s="42" t="str">
        <f t="shared" si="2"/>
        <v>-</v>
      </c>
      <c r="K32" s="77">
        <f t="shared" si="3"/>
        <v>1916.0620000000001</v>
      </c>
      <c r="L32" s="77">
        <f t="shared" si="4"/>
        <v>2265.678</v>
      </c>
      <c r="M32" s="66">
        <f t="shared" si="5"/>
        <v>-15.43096591836968</v>
      </c>
    </row>
    <row r="33" spans="1:13" ht="15">
      <c r="A33" s="64" t="s">
        <v>99</v>
      </c>
      <c r="B33" s="78">
        <v>0</v>
      </c>
      <c r="C33" s="78">
        <v>0</v>
      </c>
      <c r="D33" s="41" t="str">
        <f t="shared" si="0"/>
        <v>-</v>
      </c>
      <c r="E33" s="78">
        <v>0</v>
      </c>
      <c r="F33" s="78">
        <v>0</v>
      </c>
      <c r="G33" s="41" t="str">
        <f t="shared" si="1"/>
        <v>-</v>
      </c>
      <c r="H33" s="78">
        <v>0</v>
      </c>
      <c r="I33" s="78">
        <v>0</v>
      </c>
      <c r="J33" s="41" t="str">
        <f t="shared" si="2"/>
        <v>-</v>
      </c>
      <c r="K33" s="78">
        <f t="shared" si="3"/>
        <v>0</v>
      </c>
      <c r="L33" s="78">
        <f t="shared" si="4"/>
        <v>0</v>
      </c>
      <c r="M33" s="67" t="str">
        <f t="shared" si="5"/>
        <v>-</v>
      </c>
    </row>
    <row r="34" spans="1:13" ht="15">
      <c r="A34" s="65" t="s">
        <v>198</v>
      </c>
      <c r="B34" s="77">
        <v>0</v>
      </c>
      <c r="C34" s="77">
        <v>0</v>
      </c>
      <c r="D34" s="42" t="str">
        <f t="shared" si="0"/>
        <v>-</v>
      </c>
      <c r="E34" s="77">
        <v>0</v>
      </c>
      <c r="F34" s="77">
        <v>0</v>
      </c>
      <c r="G34" s="42" t="str">
        <f t="shared" si="1"/>
        <v>-</v>
      </c>
      <c r="H34" s="77">
        <v>0</v>
      </c>
      <c r="I34" s="77">
        <v>0</v>
      </c>
      <c r="J34" s="42" t="str">
        <f t="shared" si="2"/>
        <v>-</v>
      </c>
      <c r="K34" s="77">
        <f t="shared" si="3"/>
        <v>0</v>
      </c>
      <c r="L34" s="77">
        <f t="shared" si="4"/>
        <v>0</v>
      </c>
      <c r="M34" s="66" t="str">
        <f t="shared" si="5"/>
        <v>-</v>
      </c>
    </row>
    <row r="35" spans="1:13" ht="15">
      <c r="A35" s="40" t="s">
        <v>30</v>
      </c>
      <c r="B35" s="78">
        <v>0</v>
      </c>
      <c r="C35" s="78">
        <v>0</v>
      </c>
      <c r="D35" s="41" t="str">
        <f t="shared" si="0"/>
        <v>-</v>
      </c>
      <c r="E35" s="78">
        <v>92.48099999999997</v>
      </c>
      <c r="F35" s="78">
        <v>0</v>
      </c>
      <c r="G35" s="41" t="str">
        <f t="shared" si="1"/>
        <v>-</v>
      </c>
      <c r="H35" s="78">
        <v>0</v>
      </c>
      <c r="I35" s="78">
        <v>0</v>
      </c>
      <c r="J35" s="41" t="str">
        <f t="shared" si="2"/>
        <v>-</v>
      </c>
      <c r="K35" s="78">
        <f t="shared" si="3"/>
        <v>92.48099999999997</v>
      </c>
      <c r="L35" s="78">
        <f t="shared" si="4"/>
        <v>0</v>
      </c>
      <c r="M35" s="67" t="str">
        <f t="shared" si="5"/>
        <v>-</v>
      </c>
    </row>
    <row r="36" spans="1:13" ht="15">
      <c r="A36" s="68" t="s">
        <v>31</v>
      </c>
      <c r="B36" s="77">
        <v>0</v>
      </c>
      <c r="C36" s="77">
        <v>0</v>
      </c>
      <c r="D36" s="42" t="str">
        <f t="shared" si="0"/>
        <v>-</v>
      </c>
      <c r="E36" s="77">
        <v>0</v>
      </c>
      <c r="F36" s="77">
        <v>0</v>
      </c>
      <c r="G36" s="42" t="str">
        <f t="shared" si="1"/>
        <v>-</v>
      </c>
      <c r="H36" s="77">
        <v>0</v>
      </c>
      <c r="I36" s="77">
        <v>0</v>
      </c>
      <c r="J36" s="42" t="str">
        <f t="shared" si="2"/>
        <v>-</v>
      </c>
      <c r="K36" s="77">
        <f t="shared" si="3"/>
        <v>0</v>
      </c>
      <c r="L36" s="77">
        <f t="shared" si="4"/>
        <v>0</v>
      </c>
      <c r="M36" s="66" t="str">
        <f t="shared" si="5"/>
        <v>-</v>
      </c>
    </row>
    <row r="37" spans="1:13" s="5" customFormat="1" ht="15">
      <c r="A37" s="37" t="s">
        <v>206</v>
      </c>
      <c r="B37" s="78">
        <v>0</v>
      </c>
      <c r="C37" s="78">
        <v>0</v>
      </c>
      <c r="D37" s="41" t="str">
        <f t="shared" si="0"/>
        <v>-</v>
      </c>
      <c r="E37" s="78">
        <v>0</v>
      </c>
      <c r="F37" s="78">
        <v>0</v>
      </c>
      <c r="G37" s="41" t="str">
        <f t="shared" si="1"/>
        <v>-</v>
      </c>
      <c r="H37" s="78">
        <v>0</v>
      </c>
      <c r="I37" s="78">
        <v>0</v>
      </c>
      <c r="J37" s="41" t="str">
        <f t="shared" si="2"/>
        <v>-</v>
      </c>
      <c r="K37" s="78">
        <f t="shared" si="3"/>
        <v>0</v>
      </c>
      <c r="L37" s="78">
        <f t="shared" si="4"/>
        <v>0</v>
      </c>
      <c r="M37" s="67" t="str">
        <f t="shared" si="5"/>
        <v>-</v>
      </c>
    </row>
    <row r="38" spans="1:13" ht="15">
      <c r="A38" s="68" t="s">
        <v>32</v>
      </c>
      <c r="B38" s="77">
        <v>0</v>
      </c>
      <c r="C38" s="77">
        <v>0</v>
      </c>
      <c r="D38" s="42" t="str">
        <f aca="true" t="shared" si="6" ref="D38:D70">IF(IF(C38=0,0,((B38-C38)*100)/C38)=0,"-",((B38-C38)*100)/C38)</f>
        <v>-</v>
      </c>
      <c r="E38" s="77">
        <v>7294.491999999998</v>
      </c>
      <c r="F38" s="77">
        <v>6314.636000000002</v>
      </c>
      <c r="G38" s="42">
        <f aca="true" t="shared" si="7" ref="G38:G70">IF(IF(F38=0,0,((E38-F38)*100)/F38)=0,"-",((E38-F38)*100)/F38)</f>
        <v>15.517220628394032</v>
      </c>
      <c r="H38" s="77">
        <v>0</v>
      </c>
      <c r="I38" s="77">
        <v>0</v>
      </c>
      <c r="J38" s="42" t="str">
        <f aca="true" t="shared" si="8" ref="J38:J70">IF(IF(I38=0,0,((H38-I38)*100)/I38)=0,"-",((H38-I38)*100)/I38)</f>
        <v>-</v>
      </c>
      <c r="K38" s="77">
        <f aca="true" t="shared" si="9" ref="K38:K70">B38+E38+H38</f>
        <v>7294.491999999998</v>
      </c>
      <c r="L38" s="77">
        <f aca="true" t="shared" si="10" ref="L38:L70">C38+F38+I38</f>
        <v>6314.636000000002</v>
      </c>
      <c r="M38" s="66">
        <f aca="true" t="shared" si="11" ref="M38:M70">IF(IF(L38=0,0,((K38-L38)*100)/L38)=0,"-",((K38-L38)*100)/L38)</f>
        <v>15.517220628394032</v>
      </c>
    </row>
    <row r="39" spans="1:13" s="5" customFormat="1" ht="15">
      <c r="A39" s="37" t="s">
        <v>75</v>
      </c>
      <c r="B39" s="78">
        <v>0</v>
      </c>
      <c r="C39" s="78">
        <v>0</v>
      </c>
      <c r="D39" s="41" t="str">
        <f t="shared" si="6"/>
        <v>-</v>
      </c>
      <c r="E39" s="78">
        <v>0</v>
      </c>
      <c r="F39" s="78">
        <v>0</v>
      </c>
      <c r="G39" s="41" t="str">
        <f t="shared" si="7"/>
        <v>-</v>
      </c>
      <c r="H39" s="78">
        <v>0</v>
      </c>
      <c r="I39" s="78">
        <v>0</v>
      </c>
      <c r="J39" s="41" t="str">
        <f t="shared" si="8"/>
        <v>-</v>
      </c>
      <c r="K39" s="78">
        <f t="shared" si="9"/>
        <v>0</v>
      </c>
      <c r="L39" s="78">
        <f t="shared" si="10"/>
        <v>0</v>
      </c>
      <c r="M39" s="67" t="str">
        <f t="shared" si="11"/>
        <v>-</v>
      </c>
    </row>
    <row r="40" spans="1:13" ht="15">
      <c r="A40" s="65" t="s">
        <v>33</v>
      </c>
      <c r="B40" s="77">
        <v>0</v>
      </c>
      <c r="C40" s="77">
        <v>0</v>
      </c>
      <c r="D40" s="42" t="str">
        <f t="shared" si="6"/>
        <v>-</v>
      </c>
      <c r="E40" s="77">
        <v>50.13900000000001</v>
      </c>
      <c r="F40" s="77">
        <v>44.15799999999996</v>
      </c>
      <c r="G40" s="42">
        <f t="shared" si="7"/>
        <v>13.544544589881918</v>
      </c>
      <c r="H40" s="77">
        <v>0</v>
      </c>
      <c r="I40" s="77">
        <v>0</v>
      </c>
      <c r="J40" s="42" t="str">
        <f t="shared" si="8"/>
        <v>-</v>
      </c>
      <c r="K40" s="77">
        <f t="shared" si="9"/>
        <v>50.13900000000001</v>
      </c>
      <c r="L40" s="77">
        <f t="shared" si="10"/>
        <v>44.15799999999996</v>
      </c>
      <c r="M40" s="66">
        <f t="shared" si="11"/>
        <v>13.544544589881918</v>
      </c>
    </row>
    <row r="41" spans="1:13" s="5" customFormat="1" ht="15">
      <c r="A41" s="40" t="s">
        <v>112</v>
      </c>
      <c r="B41" s="78">
        <v>0</v>
      </c>
      <c r="C41" s="78">
        <v>0</v>
      </c>
      <c r="D41" s="41" t="str">
        <f t="shared" si="6"/>
        <v>-</v>
      </c>
      <c r="E41" s="78">
        <v>160.181</v>
      </c>
      <c r="F41" s="78">
        <v>116.44100000000003</v>
      </c>
      <c r="G41" s="41">
        <f t="shared" si="7"/>
        <v>37.56408825070205</v>
      </c>
      <c r="H41" s="78">
        <v>0</v>
      </c>
      <c r="I41" s="78">
        <v>0</v>
      </c>
      <c r="J41" s="41" t="str">
        <f t="shared" si="8"/>
        <v>-</v>
      </c>
      <c r="K41" s="78">
        <f t="shared" si="9"/>
        <v>160.181</v>
      </c>
      <c r="L41" s="78">
        <f t="shared" si="10"/>
        <v>116.44100000000003</v>
      </c>
      <c r="M41" s="67">
        <f t="shared" si="11"/>
        <v>37.56408825070205</v>
      </c>
    </row>
    <row r="42" spans="1:13" ht="15">
      <c r="A42" s="65" t="s">
        <v>34</v>
      </c>
      <c r="B42" s="77">
        <v>0</v>
      </c>
      <c r="C42" s="77">
        <v>0</v>
      </c>
      <c r="D42" s="42" t="str">
        <f t="shared" si="6"/>
        <v>-</v>
      </c>
      <c r="E42" s="77">
        <v>0</v>
      </c>
      <c r="F42" s="77">
        <v>0</v>
      </c>
      <c r="G42" s="42" t="str">
        <f t="shared" si="7"/>
        <v>-</v>
      </c>
      <c r="H42" s="77">
        <v>0</v>
      </c>
      <c r="I42" s="77">
        <v>0</v>
      </c>
      <c r="J42" s="42" t="str">
        <f t="shared" si="8"/>
        <v>-</v>
      </c>
      <c r="K42" s="77">
        <f t="shared" si="9"/>
        <v>0</v>
      </c>
      <c r="L42" s="77">
        <f t="shared" si="10"/>
        <v>0</v>
      </c>
      <c r="M42" s="66" t="str">
        <f t="shared" si="11"/>
        <v>-</v>
      </c>
    </row>
    <row r="43" spans="1:13" s="5" customFormat="1" ht="15">
      <c r="A43" s="40" t="s">
        <v>35</v>
      </c>
      <c r="B43" s="78">
        <v>0</v>
      </c>
      <c r="C43" s="78">
        <v>0</v>
      </c>
      <c r="D43" s="41" t="str">
        <f t="shared" si="6"/>
        <v>-</v>
      </c>
      <c r="E43" s="78">
        <v>0</v>
      </c>
      <c r="F43" s="78">
        <v>0</v>
      </c>
      <c r="G43" s="41" t="str">
        <f t="shared" si="7"/>
        <v>-</v>
      </c>
      <c r="H43" s="78">
        <v>0</v>
      </c>
      <c r="I43" s="78">
        <v>0</v>
      </c>
      <c r="J43" s="41" t="str">
        <f t="shared" si="8"/>
        <v>-</v>
      </c>
      <c r="K43" s="78">
        <f t="shared" si="9"/>
        <v>0</v>
      </c>
      <c r="L43" s="78">
        <f t="shared" si="10"/>
        <v>0</v>
      </c>
      <c r="M43" s="67" t="str">
        <f t="shared" si="11"/>
        <v>-</v>
      </c>
    </row>
    <row r="44" spans="1:13" ht="15">
      <c r="A44" s="65" t="s">
        <v>36</v>
      </c>
      <c r="B44" s="77">
        <v>0</v>
      </c>
      <c r="C44" s="77">
        <v>0</v>
      </c>
      <c r="D44" s="42" t="str">
        <f t="shared" si="6"/>
        <v>-</v>
      </c>
      <c r="E44" s="77">
        <v>0</v>
      </c>
      <c r="F44" s="77">
        <v>50.286</v>
      </c>
      <c r="G44" s="42">
        <f t="shared" si="7"/>
        <v>-100</v>
      </c>
      <c r="H44" s="77">
        <v>0</v>
      </c>
      <c r="I44" s="77">
        <v>0</v>
      </c>
      <c r="J44" s="42" t="str">
        <f t="shared" si="8"/>
        <v>-</v>
      </c>
      <c r="K44" s="77">
        <f t="shared" si="9"/>
        <v>0</v>
      </c>
      <c r="L44" s="77">
        <f t="shared" si="10"/>
        <v>50.286</v>
      </c>
      <c r="M44" s="66">
        <f t="shared" si="11"/>
        <v>-100</v>
      </c>
    </row>
    <row r="45" spans="1:13" s="5" customFormat="1" ht="15">
      <c r="A45" s="40" t="s">
        <v>124</v>
      </c>
      <c r="B45" s="78">
        <v>0</v>
      </c>
      <c r="C45" s="78">
        <v>0</v>
      </c>
      <c r="D45" s="41" t="str">
        <f t="shared" si="6"/>
        <v>-</v>
      </c>
      <c r="E45" s="78">
        <v>0</v>
      </c>
      <c r="F45" s="78">
        <v>0</v>
      </c>
      <c r="G45" s="41" t="str">
        <f t="shared" si="7"/>
        <v>-</v>
      </c>
      <c r="H45" s="78">
        <v>0</v>
      </c>
      <c r="I45" s="78">
        <v>0</v>
      </c>
      <c r="J45" s="41" t="str">
        <f t="shared" si="8"/>
        <v>-</v>
      </c>
      <c r="K45" s="78">
        <f t="shared" si="9"/>
        <v>0</v>
      </c>
      <c r="L45" s="78">
        <f t="shared" si="10"/>
        <v>0</v>
      </c>
      <c r="M45" s="67" t="str">
        <f t="shared" si="11"/>
        <v>-</v>
      </c>
    </row>
    <row r="46" spans="1:13" ht="15">
      <c r="A46" s="65" t="s">
        <v>37</v>
      </c>
      <c r="B46" s="77">
        <v>0</v>
      </c>
      <c r="C46" s="77">
        <v>0</v>
      </c>
      <c r="D46" s="42" t="str">
        <f t="shared" si="6"/>
        <v>-</v>
      </c>
      <c r="E46" s="77">
        <v>0</v>
      </c>
      <c r="F46" s="77">
        <v>0</v>
      </c>
      <c r="G46" s="42" t="str">
        <f t="shared" si="7"/>
        <v>-</v>
      </c>
      <c r="H46" s="77">
        <v>0</v>
      </c>
      <c r="I46" s="77">
        <v>0</v>
      </c>
      <c r="J46" s="42" t="str">
        <f t="shared" si="8"/>
        <v>-</v>
      </c>
      <c r="K46" s="77">
        <f t="shared" si="9"/>
        <v>0</v>
      </c>
      <c r="L46" s="77">
        <f t="shared" si="10"/>
        <v>0</v>
      </c>
      <c r="M46" s="66" t="str">
        <f t="shared" si="11"/>
        <v>-</v>
      </c>
    </row>
    <row r="47" spans="1:13" s="5" customFormat="1" ht="15">
      <c r="A47" s="40" t="s">
        <v>38</v>
      </c>
      <c r="B47" s="78">
        <v>0</v>
      </c>
      <c r="C47" s="78">
        <v>0</v>
      </c>
      <c r="D47" s="41" t="str">
        <f t="shared" si="6"/>
        <v>-</v>
      </c>
      <c r="E47" s="78">
        <v>0</v>
      </c>
      <c r="F47" s="78">
        <v>0</v>
      </c>
      <c r="G47" s="41" t="str">
        <f t="shared" si="7"/>
        <v>-</v>
      </c>
      <c r="H47" s="78">
        <v>0</v>
      </c>
      <c r="I47" s="78">
        <v>0</v>
      </c>
      <c r="J47" s="41" t="str">
        <f t="shared" si="8"/>
        <v>-</v>
      </c>
      <c r="K47" s="78">
        <f t="shared" si="9"/>
        <v>0</v>
      </c>
      <c r="L47" s="78">
        <f t="shared" si="10"/>
        <v>0</v>
      </c>
      <c r="M47" s="67" t="str">
        <f t="shared" si="11"/>
        <v>-</v>
      </c>
    </row>
    <row r="48" spans="1:13" ht="15">
      <c r="A48" s="65" t="s">
        <v>118</v>
      </c>
      <c r="B48" s="77">
        <v>0</v>
      </c>
      <c r="C48" s="77">
        <v>0</v>
      </c>
      <c r="D48" s="42" t="str">
        <f t="shared" si="6"/>
        <v>-</v>
      </c>
      <c r="E48" s="77">
        <v>5.539</v>
      </c>
      <c r="F48" s="77">
        <v>0</v>
      </c>
      <c r="G48" s="42" t="str">
        <f t="shared" si="7"/>
        <v>-</v>
      </c>
      <c r="H48" s="77">
        <v>0</v>
      </c>
      <c r="I48" s="77">
        <v>0</v>
      </c>
      <c r="J48" s="42" t="str">
        <f t="shared" si="8"/>
        <v>-</v>
      </c>
      <c r="K48" s="77">
        <f t="shared" si="9"/>
        <v>5.539</v>
      </c>
      <c r="L48" s="77">
        <f t="shared" si="10"/>
        <v>0</v>
      </c>
      <c r="M48" s="66" t="str">
        <f t="shared" si="11"/>
        <v>-</v>
      </c>
    </row>
    <row r="49" spans="1:13" s="5" customFormat="1" ht="15">
      <c r="A49" s="40" t="s">
        <v>140</v>
      </c>
      <c r="B49" s="78">
        <v>0</v>
      </c>
      <c r="C49" s="78">
        <v>0</v>
      </c>
      <c r="D49" s="41" t="str">
        <f t="shared" si="6"/>
        <v>-</v>
      </c>
      <c r="E49" s="78">
        <v>0</v>
      </c>
      <c r="F49" s="78">
        <v>0</v>
      </c>
      <c r="G49" s="41" t="str">
        <f t="shared" si="7"/>
        <v>-</v>
      </c>
      <c r="H49" s="78">
        <v>0</v>
      </c>
      <c r="I49" s="78">
        <v>0</v>
      </c>
      <c r="J49" s="41" t="str">
        <f t="shared" si="8"/>
        <v>-</v>
      </c>
      <c r="K49" s="78">
        <f t="shared" si="9"/>
        <v>0</v>
      </c>
      <c r="L49" s="78">
        <f t="shared" si="10"/>
        <v>0</v>
      </c>
      <c r="M49" s="67" t="str">
        <f t="shared" si="11"/>
        <v>-</v>
      </c>
    </row>
    <row r="50" spans="1:13" ht="15">
      <c r="A50" s="65" t="s">
        <v>142</v>
      </c>
      <c r="B50" s="77">
        <v>0</v>
      </c>
      <c r="C50" s="77">
        <v>0</v>
      </c>
      <c r="D50" s="42" t="str">
        <f t="shared" si="6"/>
        <v>-</v>
      </c>
      <c r="E50" s="77">
        <v>0</v>
      </c>
      <c r="F50" s="77">
        <v>0</v>
      </c>
      <c r="G50" s="42" t="str">
        <f t="shared" si="7"/>
        <v>-</v>
      </c>
      <c r="H50" s="77">
        <v>0</v>
      </c>
      <c r="I50" s="77">
        <v>0</v>
      </c>
      <c r="J50" s="42" t="str">
        <f t="shared" si="8"/>
        <v>-</v>
      </c>
      <c r="K50" s="77">
        <f t="shared" si="9"/>
        <v>0</v>
      </c>
      <c r="L50" s="77">
        <f t="shared" si="10"/>
        <v>0</v>
      </c>
      <c r="M50" s="66" t="str">
        <f t="shared" si="11"/>
        <v>-</v>
      </c>
    </row>
    <row r="51" spans="1:13" s="5" customFormat="1" ht="15">
      <c r="A51" s="40" t="s">
        <v>39</v>
      </c>
      <c r="B51" s="78">
        <v>14.912</v>
      </c>
      <c r="C51" s="78">
        <v>8.653</v>
      </c>
      <c r="D51" s="41">
        <f t="shared" si="6"/>
        <v>72.3332948110482</v>
      </c>
      <c r="E51" s="78">
        <v>984.65</v>
      </c>
      <c r="F51" s="78">
        <v>1521.147</v>
      </c>
      <c r="G51" s="41">
        <f t="shared" si="7"/>
        <v>-35.269240908340876</v>
      </c>
      <c r="H51" s="78">
        <v>0</v>
      </c>
      <c r="I51" s="78">
        <v>27.937999999999995</v>
      </c>
      <c r="J51" s="41">
        <f t="shared" si="8"/>
        <v>-100.00000000000001</v>
      </c>
      <c r="K51" s="78">
        <f t="shared" si="9"/>
        <v>999.562</v>
      </c>
      <c r="L51" s="78">
        <f t="shared" si="10"/>
        <v>1557.738</v>
      </c>
      <c r="M51" s="67">
        <f t="shared" si="11"/>
        <v>-35.83246990187053</v>
      </c>
    </row>
    <row r="52" spans="1:13" ht="15">
      <c r="A52" s="65" t="s">
        <v>70</v>
      </c>
      <c r="B52" s="77">
        <v>0</v>
      </c>
      <c r="C52" s="77">
        <v>0</v>
      </c>
      <c r="D52" s="42" t="str">
        <f t="shared" si="6"/>
        <v>-</v>
      </c>
      <c r="E52" s="77">
        <v>308.3130000000001</v>
      </c>
      <c r="F52" s="77">
        <v>179.41699999999992</v>
      </c>
      <c r="G52" s="42">
        <f t="shared" si="7"/>
        <v>71.84157577041208</v>
      </c>
      <c r="H52" s="77">
        <v>0</v>
      </c>
      <c r="I52" s="77">
        <v>0</v>
      </c>
      <c r="J52" s="42" t="str">
        <f t="shared" si="8"/>
        <v>-</v>
      </c>
      <c r="K52" s="77">
        <f t="shared" si="9"/>
        <v>308.3130000000001</v>
      </c>
      <c r="L52" s="77">
        <f t="shared" si="10"/>
        <v>179.41699999999992</v>
      </c>
      <c r="M52" s="66">
        <f t="shared" si="11"/>
        <v>71.84157577041208</v>
      </c>
    </row>
    <row r="53" spans="1:13" s="5" customFormat="1" ht="15">
      <c r="A53" s="40" t="s">
        <v>83</v>
      </c>
      <c r="B53" s="78">
        <v>0</v>
      </c>
      <c r="C53" s="78">
        <v>0</v>
      </c>
      <c r="D53" s="41" t="str">
        <f t="shared" si="6"/>
        <v>-</v>
      </c>
      <c r="E53" s="78">
        <v>0</v>
      </c>
      <c r="F53" s="78">
        <v>0</v>
      </c>
      <c r="G53" s="41" t="str">
        <f t="shared" si="7"/>
        <v>-</v>
      </c>
      <c r="H53" s="78">
        <v>0</v>
      </c>
      <c r="I53" s="78">
        <v>0</v>
      </c>
      <c r="J53" s="41" t="str">
        <f t="shared" si="8"/>
        <v>-</v>
      </c>
      <c r="K53" s="78">
        <f t="shared" si="9"/>
        <v>0</v>
      </c>
      <c r="L53" s="78">
        <f t="shared" si="10"/>
        <v>0</v>
      </c>
      <c r="M53" s="67" t="str">
        <f t="shared" si="11"/>
        <v>-</v>
      </c>
    </row>
    <row r="54" spans="1:13" ht="15">
      <c r="A54" s="65" t="s">
        <v>128</v>
      </c>
      <c r="B54" s="77">
        <v>0</v>
      </c>
      <c r="C54" s="77">
        <v>0</v>
      </c>
      <c r="D54" s="42" t="str">
        <f t="shared" si="6"/>
        <v>-</v>
      </c>
      <c r="E54" s="77">
        <v>0</v>
      </c>
      <c r="F54" s="77">
        <v>0</v>
      </c>
      <c r="G54" s="42" t="str">
        <f t="shared" si="7"/>
        <v>-</v>
      </c>
      <c r="H54" s="77">
        <v>0</v>
      </c>
      <c r="I54" s="77">
        <v>0</v>
      </c>
      <c r="J54" s="42" t="str">
        <f t="shared" si="8"/>
        <v>-</v>
      </c>
      <c r="K54" s="77">
        <f t="shared" si="9"/>
        <v>0</v>
      </c>
      <c r="L54" s="77">
        <f t="shared" si="10"/>
        <v>0</v>
      </c>
      <c r="M54" s="66" t="str">
        <f t="shared" si="11"/>
        <v>-</v>
      </c>
    </row>
    <row r="55" spans="1:13" s="5" customFormat="1" ht="15">
      <c r="A55" s="37" t="s">
        <v>40</v>
      </c>
      <c r="B55" s="78">
        <v>0</v>
      </c>
      <c r="C55" s="78">
        <v>0</v>
      </c>
      <c r="D55" s="41" t="str">
        <f t="shared" si="6"/>
        <v>-</v>
      </c>
      <c r="E55" s="78">
        <v>0</v>
      </c>
      <c r="F55" s="78">
        <v>0</v>
      </c>
      <c r="G55" s="41" t="str">
        <f t="shared" si="7"/>
        <v>-</v>
      </c>
      <c r="H55" s="78">
        <v>217.59899999999993</v>
      </c>
      <c r="I55" s="78">
        <v>517.765</v>
      </c>
      <c r="J55" s="41">
        <f t="shared" si="8"/>
        <v>-57.97340492308288</v>
      </c>
      <c r="K55" s="78">
        <f t="shared" si="9"/>
        <v>217.59899999999993</v>
      </c>
      <c r="L55" s="78">
        <f t="shared" si="10"/>
        <v>517.765</v>
      </c>
      <c r="M55" s="67">
        <f t="shared" si="11"/>
        <v>-57.97340492308288</v>
      </c>
    </row>
    <row r="56" spans="1:13" ht="15">
      <c r="A56" s="68" t="s">
        <v>41</v>
      </c>
      <c r="B56" s="77">
        <v>0</v>
      </c>
      <c r="C56" s="77">
        <v>0</v>
      </c>
      <c r="D56" s="42" t="str">
        <f t="shared" si="6"/>
        <v>-</v>
      </c>
      <c r="E56" s="77">
        <v>48.13</v>
      </c>
      <c r="F56" s="77">
        <v>39.1</v>
      </c>
      <c r="G56" s="42">
        <f t="shared" si="7"/>
        <v>23.09462915601023</v>
      </c>
      <c r="H56" s="77">
        <v>9.965</v>
      </c>
      <c r="I56" s="77">
        <v>0</v>
      </c>
      <c r="J56" s="42" t="str">
        <f t="shared" si="8"/>
        <v>-</v>
      </c>
      <c r="K56" s="77">
        <f t="shared" si="9"/>
        <v>58.095</v>
      </c>
      <c r="L56" s="77">
        <f t="shared" si="10"/>
        <v>39.1</v>
      </c>
      <c r="M56" s="66">
        <f t="shared" si="11"/>
        <v>48.58056265984654</v>
      </c>
    </row>
    <row r="57" spans="1:13" s="5" customFormat="1" ht="15">
      <c r="A57" s="37" t="s">
        <v>130</v>
      </c>
      <c r="B57" s="78">
        <v>0</v>
      </c>
      <c r="C57" s="78">
        <v>0</v>
      </c>
      <c r="D57" s="41" t="str">
        <f t="shared" si="6"/>
        <v>-</v>
      </c>
      <c r="E57" s="78">
        <v>0</v>
      </c>
      <c r="F57" s="78">
        <v>0</v>
      </c>
      <c r="G57" s="41" t="str">
        <f t="shared" si="7"/>
        <v>-</v>
      </c>
      <c r="H57" s="78">
        <v>0</v>
      </c>
      <c r="I57" s="78">
        <v>0</v>
      </c>
      <c r="J57" s="41" t="str">
        <f t="shared" si="8"/>
        <v>-</v>
      </c>
      <c r="K57" s="78">
        <f t="shared" si="9"/>
        <v>0</v>
      </c>
      <c r="L57" s="78">
        <f t="shared" si="10"/>
        <v>0</v>
      </c>
      <c r="M57" s="67" t="str">
        <f t="shared" si="11"/>
        <v>-</v>
      </c>
    </row>
    <row r="58" spans="1:13" ht="15">
      <c r="A58" s="68" t="s">
        <v>42</v>
      </c>
      <c r="B58" s="77">
        <v>0</v>
      </c>
      <c r="C58" s="77">
        <v>0</v>
      </c>
      <c r="D58" s="42" t="str">
        <f t="shared" si="6"/>
        <v>-</v>
      </c>
      <c r="E58" s="77">
        <v>0</v>
      </c>
      <c r="F58" s="77">
        <v>0</v>
      </c>
      <c r="G58" s="42" t="str">
        <f t="shared" si="7"/>
        <v>-</v>
      </c>
      <c r="H58" s="77">
        <v>0</v>
      </c>
      <c r="I58" s="77">
        <v>0</v>
      </c>
      <c r="J58" s="42" t="str">
        <f t="shared" si="8"/>
        <v>-</v>
      </c>
      <c r="K58" s="77">
        <f t="shared" si="9"/>
        <v>0</v>
      </c>
      <c r="L58" s="77">
        <f t="shared" si="10"/>
        <v>0</v>
      </c>
      <c r="M58" s="66" t="str">
        <f t="shared" si="11"/>
        <v>-</v>
      </c>
    </row>
    <row r="59" spans="1:13" s="5" customFormat="1" ht="15">
      <c r="A59" s="37" t="s">
        <v>43</v>
      </c>
      <c r="B59" s="78">
        <v>0</v>
      </c>
      <c r="C59" s="78">
        <v>0</v>
      </c>
      <c r="D59" s="41" t="str">
        <f t="shared" si="6"/>
        <v>-</v>
      </c>
      <c r="E59" s="78">
        <v>0</v>
      </c>
      <c r="F59" s="78">
        <v>0</v>
      </c>
      <c r="G59" s="41" t="str">
        <f t="shared" si="7"/>
        <v>-</v>
      </c>
      <c r="H59" s="78">
        <v>462.03</v>
      </c>
      <c r="I59" s="78">
        <v>509.20900000000006</v>
      </c>
      <c r="J59" s="41">
        <f t="shared" si="8"/>
        <v>-9.265154386509288</v>
      </c>
      <c r="K59" s="78">
        <f t="shared" si="9"/>
        <v>462.03</v>
      </c>
      <c r="L59" s="78">
        <f t="shared" si="10"/>
        <v>509.20900000000006</v>
      </c>
      <c r="M59" s="67">
        <f t="shared" si="11"/>
        <v>-9.265154386509288</v>
      </c>
    </row>
    <row r="60" spans="1:13" ht="15">
      <c r="A60" s="68" t="s">
        <v>44</v>
      </c>
      <c r="B60" s="77">
        <v>0</v>
      </c>
      <c r="C60" s="77">
        <v>0</v>
      </c>
      <c r="D60" s="42" t="str">
        <f t="shared" si="6"/>
        <v>-</v>
      </c>
      <c r="E60" s="77">
        <v>262.756</v>
      </c>
      <c r="F60" s="77">
        <v>390.8729999999998</v>
      </c>
      <c r="G60" s="42">
        <f t="shared" si="7"/>
        <v>-32.77714244780272</v>
      </c>
      <c r="H60" s="77">
        <v>0</v>
      </c>
      <c r="I60" s="77">
        <v>0</v>
      </c>
      <c r="J60" s="42" t="str">
        <f t="shared" si="8"/>
        <v>-</v>
      </c>
      <c r="K60" s="77">
        <f t="shared" si="9"/>
        <v>262.756</v>
      </c>
      <c r="L60" s="77">
        <f t="shared" si="10"/>
        <v>390.8729999999998</v>
      </c>
      <c r="M60" s="66">
        <f t="shared" si="11"/>
        <v>-32.77714244780272</v>
      </c>
    </row>
    <row r="61" spans="1:13" ht="15">
      <c r="A61" s="37" t="s">
        <v>220</v>
      </c>
      <c r="B61" s="78">
        <f>'PAG 03'!B61</f>
        <v>0</v>
      </c>
      <c r="C61" s="78">
        <f>'PAG 03'!C61</f>
        <v>0</v>
      </c>
      <c r="D61" s="41" t="str">
        <f>IF(IF(C61=0,0,((B61-C61)*100)/C61)=0,"-",((B61-C61)*100)/C61)</f>
        <v>-</v>
      </c>
      <c r="E61" s="78">
        <f>'PAG 03'!E61</f>
        <v>5.375</v>
      </c>
      <c r="F61" s="78">
        <f>'PAG 03'!F61</f>
        <v>0</v>
      </c>
      <c r="G61" s="41" t="str">
        <f>IF(IF(F61=0,0,((E61-F61)*100)/F61)=0,"-",((E61-F61)*100)/F61)</f>
        <v>-</v>
      </c>
      <c r="H61" s="78">
        <f>'PAG 03'!H61</f>
        <v>0</v>
      </c>
      <c r="I61" s="78">
        <f>'PAG 03'!I61</f>
        <v>0</v>
      </c>
      <c r="J61" s="41" t="str">
        <f>IF(IF(I61=0,0,((H61-I61)*100)/I61)=0,"-",((H61-I61)*100)/I61)</f>
        <v>-</v>
      </c>
      <c r="K61" s="78">
        <f>B61+E61+H61</f>
        <v>5.375</v>
      </c>
      <c r="L61" s="78">
        <f>C61+F61+I61</f>
        <v>0</v>
      </c>
      <c r="M61" s="67" t="str">
        <f>IF(IF(L61=0,0,((K61-L61)*100)/L61)=0,"-",((K61-L61)*100)/L61)</f>
        <v>-</v>
      </c>
    </row>
    <row r="62" spans="1:13" s="5" customFormat="1" ht="15">
      <c r="A62" s="68" t="s">
        <v>71</v>
      </c>
      <c r="B62" s="77">
        <v>0</v>
      </c>
      <c r="C62" s="77">
        <v>0</v>
      </c>
      <c r="D62" s="42" t="str">
        <f t="shared" si="6"/>
        <v>-</v>
      </c>
      <c r="E62" s="77">
        <v>0.945</v>
      </c>
      <c r="F62" s="77">
        <v>19.781000000000006</v>
      </c>
      <c r="G62" s="42">
        <f t="shared" si="7"/>
        <v>-95.22268843840048</v>
      </c>
      <c r="H62" s="77">
        <v>0</v>
      </c>
      <c r="I62" s="77">
        <v>0</v>
      </c>
      <c r="J62" s="42" t="str">
        <f t="shared" si="8"/>
        <v>-</v>
      </c>
      <c r="K62" s="77">
        <f t="shared" si="9"/>
        <v>0.945</v>
      </c>
      <c r="L62" s="77">
        <f t="shared" si="10"/>
        <v>19.781000000000006</v>
      </c>
      <c r="M62" s="66">
        <f t="shared" si="11"/>
        <v>-95.22268843840048</v>
      </c>
    </row>
    <row r="63" spans="1:13" ht="15">
      <c r="A63" s="40" t="s">
        <v>45</v>
      </c>
      <c r="B63" s="78">
        <v>0</v>
      </c>
      <c r="C63" s="78">
        <v>549.454</v>
      </c>
      <c r="D63" s="41">
        <f t="shared" si="6"/>
        <v>-100</v>
      </c>
      <c r="E63" s="78">
        <v>49.315000000000055</v>
      </c>
      <c r="F63" s="78">
        <v>382.7330000000002</v>
      </c>
      <c r="G63" s="41">
        <f t="shared" si="7"/>
        <v>-87.11503842104024</v>
      </c>
      <c r="H63" s="78">
        <v>0</v>
      </c>
      <c r="I63" s="78">
        <v>0</v>
      </c>
      <c r="J63" s="41" t="str">
        <f t="shared" si="8"/>
        <v>-</v>
      </c>
      <c r="K63" s="78">
        <f t="shared" si="9"/>
        <v>49.315000000000055</v>
      </c>
      <c r="L63" s="78">
        <f t="shared" si="10"/>
        <v>932.1870000000001</v>
      </c>
      <c r="M63" s="67">
        <f t="shared" si="11"/>
        <v>-94.70975244237476</v>
      </c>
    </row>
    <row r="64" spans="1:13" s="5" customFormat="1" ht="15">
      <c r="A64" s="68" t="s">
        <v>46</v>
      </c>
      <c r="B64" s="77">
        <v>0</v>
      </c>
      <c r="C64" s="77">
        <v>0</v>
      </c>
      <c r="D64" s="42" t="str">
        <f t="shared" si="6"/>
        <v>-</v>
      </c>
      <c r="E64" s="77">
        <v>1.4420000000000002</v>
      </c>
      <c r="F64" s="77">
        <v>3.0390000000000015</v>
      </c>
      <c r="G64" s="42">
        <f t="shared" si="7"/>
        <v>-52.550180980585736</v>
      </c>
      <c r="H64" s="77">
        <v>0</v>
      </c>
      <c r="I64" s="77">
        <v>0</v>
      </c>
      <c r="J64" s="42" t="str">
        <f t="shared" si="8"/>
        <v>-</v>
      </c>
      <c r="K64" s="77">
        <f t="shared" si="9"/>
        <v>1.4420000000000002</v>
      </c>
      <c r="L64" s="77">
        <f t="shared" si="10"/>
        <v>3.0390000000000015</v>
      </c>
      <c r="M64" s="66">
        <f t="shared" si="11"/>
        <v>-52.550180980585736</v>
      </c>
    </row>
    <row r="65" spans="1:13" ht="15">
      <c r="A65" s="37" t="s">
        <v>47</v>
      </c>
      <c r="B65" s="78">
        <v>0</v>
      </c>
      <c r="C65" s="78">
        <v>0</v>
      </c>
      <c r="D65" s="41" t="str">
        <f t="shared" si="6"/>
        <v>-</v>
      </c>
      <c r="E65" s="78">
        <v>0</v>
      </c>
      <c r="F65" s="78">
        <v>0</v>
      </c>
      <c r="G65" s="41" t="str">
        <f t="shared" si="7"/>
        <v>-</v>
      </c>
      <c r="H65" s="78">
        <v>0</v>
      </c>
      <c r="I65" s="78">
        <v>0</v>
      </c>
      <c r="J65" s="41" t="str">
        <f t="shared" si="8"/>
        <v>-</v>
      </c>
      <c r="K65" s="78">
        <f t="shared" si="9"/>
        <v>0</v>
      </c>
      <c r="L65" s="78">
        <f t="shared" si="10"/>
        <v>0</v>
      </c>
      <c r="M65" s="67" t="str">
        <f t="shared" si="11"/>
        <v>-</v>
      </c>
    </row>
    <row r="66" spans="1:13" s="5" customFormat="1" ht="15">
      <c r="A66" s="68" t="s">
        <v>78</v>
      </c>
      <c r="B66" s="77">
        <v>0</v>
      </c>
      <c r="C66" s="77">
        <v>0</v>
      </c>
      <c r="D66" s="42" t="str">
        <f t="shared" si="6"/>
        <v>-</v>
      </c>
      <c r="E66" s="77">
        <v>0</v>
      </c>
      <c r="F66" s="77">
        <v>0</v>
      </c>
      <c r="G66" s="42" t="str">
        <f t="shared" si="7"/>
        <v>-</v>
      </c>
      <c r="H66" s="77">
        <v>0</v>
      </c>
      <c r="I66" s="77">
        <v>0</v>
      </c>
      <c r="J66" s="42" t="str">
        <f t="shared" si="8"/>
        <v>-</v>
      </c>
      <c r="K66" s="77">
        <f t="shared" si="9"/>
        <v>0</v>
      </c>
      <c r="L66" s="77">
        <f t="shared" si="10"/>
        <v>0</v>
      </c>
      <c r="M66" s="66" t="str">
        <f t="shared" si="11"/>
        <v>-</v>
      </c>
    </row>
    <row r="67" spans="1:13" ht="15">
      <c r="A67" s="37" t="s">
        <v>179</v>
      </c>
      <c r="B67" s="78">
        <v>0</v>
      </c>
      <c r="C67" s="78">
        <v>0</v>
      </c>
      <c r="D67" s="41" t="str">
        <f t="shared" si="6"/>
        <v>-</v>
      </c>
      <c r="E67" s="78">
        <v>0</v>
      </c>
      <c r="F67" s="78">
        <v>0</v>
      </c>
      <c r="G67" s="41" t="str">
        <f t="shared" si="7"/>
        <v>-</v>
      </c>
      <c r="H67" s="78">
        <v>0</v>
      </c>
      <c r="I67" s="78">
        <v>0</v>
      </c>
      <c r="J67" s="41" t="str">
        <f t="shared" si="8"/>
        <v>-</v>
      </c>
      <c r="K67" s="78">
        <f t="shared" si="9"/>
        <v>0</v>
      </c>
      <c r="L67" s="78">
        <f t="shared" si="10"/>
        <v>0</v>
      </c>
      <c r="M67" s="67" t="str">
        <f t="shared" si="11"/>
        <v>-</v>
      </c>
    </row>
    <row r="68" spans="1:13" s="5" customFormat="1" ht="15">
      <c r="A68" s="68" t="s">
        <v>48</v>
      </c>
      <c r="B68" s="77">
        <v>0</v>
      </c>
      <c r="C68" s="77">
        <v>0</v>
      </c>
      <c r="D68" s="42" t="str">
        <f t="shared" si="6"/>
        <v>-</v>
      </c>
      <c r="E68" s="77">
        <v>49.97</v>
      </c>
      <c r="F68" s="77">
        <v>20.634000000000015</v>
      </c>
      <c r="G68" s="42">
        <f t="shared" si="7"/>
        <v>142.17311233885803</v>
      </c>
      <c r="H68" s="77">
        <v>0</v>
      </c>
      <c r="I68" s="77">
        <v>0</v>
      </c>
      <c r="J68" s="42" t="str">
        <f t="shared" si="8"/>
        <v>-</v>
      </c>
      <c r="K68" s="77">
        <f t="shared" si="9"/>
        <v>49.97</v>
      </c>
      <c r="L68" s="77">
        <f t="shared" si="10"/>
        <v>20.634000000000015</v>
      </c>
      <c r="M68" s="66">
        <f t="shared" si="11"/>
        <v>142.17311233885803</v>
      </c>
    </row>
    <row r="69" spans="1:13" ht="15">
      <c r="A69" s="37" t="s">
        <v>119</v>
      </c>
      <c r="B69" s="78">
        <v>0</v>
      </c>
      <c r="C69" s="78">
        <v>0</v>
      </c>
      <c r="D69" s="41" t="str">
        <f t="shared" si="6"/>
        <v>-</v>
      </c>
      <c r="E69" s="78">
        <v>0</v>
      </c>
      <c r="F69" s="78">
        <v>0</v>
      </c>
      <c r="G69" s="41" t="str">
        <f t="shared" si="7"/>
        <v>-</v>
      </c>
      <c r="H69" s="78">
        <v>0</v>
      </c>
      <c r="I69" s="78">
        <v>0</v>
      </c>
      <c r="J69" s="41" t="str">
        <f t="shared" si="8"/>
        <v>-</v>
      </c>
      <c r="K69" s="78">
        <f t="shared" si="9"/>
        <v>0</v>
      </c>
      <c r="L69" s="78">
        <f t="shared" si="10"/>
        <v>0</v>
      </c>
      <c r="M69" s="67" t="str">
        <f t="shared" si="11"/>
        <v>-</v>
      </c>
    </row>
    <row r="70" spans="1:13" s="5" customFormat="1" ht="15">
      <c r="A70" s="65" t="s">
        <v>49</v>
      </c>
      <c r="B70" s="77">
        <v>0</v>
      </c>
      <c r="C70" s="77">
        <v>0</v>
      </c>
      <c r="D70" s="42" t="str">
        <f t="shared" si="6"/>
        <v>-</v>
      </c>
      <c r="E70" s="77">
        <v>107.17399999999998</v>
      </c>
      <c r="F70" s="77">
        <v>496.01</v>
      </c>
      <c r="G70" s="42">
        <f t="shared" si="7"/>
        <v>-78.39277433922703</v>
      </c>
      <c r="H70" s="77">
        <v>0</v>
      </c>
      <c r="I70" s="77">
        <v>0</v>
      </c>
      <c r="J70" s="42" t="str">
        <f t="shared" si="8"/>
        <v>-</v>
      </c>
      <c r="K70" s="77">
        <f t="shared" si="9"/>
        <v>107.17399999999998</v>
      </c>
      <c r="L70" s="77">
        <f t="shared" si="10"/>
        <v>496.01</v>
      </c>
      <c r="M70" s="66">
        <f t="shared" si="11"/>
        <v>-78.39277433922703</v>
      </c>
    </row>
    <row r="71" spans="1:13" ht="15">
      <c r="A71" s="37" t="s">
        <v>50</v>
      </c>
      <c r="B71" s="78">
        <v>0</v>
      </c>
      <c r="C71" s="78">
        <v>0</v>
      </c>
      <c r="D71" s="41" t="str">
        <f aca="true" t="shared" si="12" ref="D71:D102">IF(IF(C71=0,0,((B71-C71)*100)/C71)=0,"-",((B71-C71)*100)/C71)</f>
        <v>-</v>
      </c>
      <c r="E71" s="78">
        <v>13742.97</v>
      </c>
      <c r="F71" s="78">
        <v>19886.545999999988</v>
      </c>
      <c r="G71" s="41">
        <f aca="true" t="shared" si="13" ref="G71:G102">IF(IF(F71=0,0,((E71-F71)*100)/F71)=0,"-",((E71-F71)*100)/F71)</f>
        <v>-30.89312744405183</v>
      </c>
      <c r="H71" s="78">
        <v>387.72400000000016</v>
      </c>
      <c r="I71" s="78">
        <v>297.1490000000001</v>
      </c>
      <c r="J71" s="41">
        <f aca="true" t="shared" si="14" ref="J71:J102">IF(IF(I71=0,0,((H71-I71)*100)/I71)=0,"-",((H71-I71)*100)/I71)</f>
        <v>30.48134101073872</v>
      </c>
      <c r="K71" s="78">
        <f aca="true" t="shared" si="15" ref="K71:K102">B71+E71+H71</f>
        <v>14130.694</v>
      </c>
      <c r="L71" s="78">
        <f aca="true" t="shared" si="16" ref="L71:L102">C71+F71+I71</f>
        <v>20183.69499999999</v>
      </c>
      <c r="M71" s="67">
        <f aca="true" t="shared" si="17" ref="M71:M102">IF(IF(L71=0,0,((K71-L71)*100)/L71)=0,"-",((K71-L71)*100)/L71)</f>
        <v>-29.98955840345384</v>
      </c>
    </row>
    <row r="72" spans="1:13" s="5" customFormat="1" ht="15">
      <c r="A72" s="68" t="s">
        <v>77</v>
      </c>
      <c r="B72" s="77">
        <v>0</v>
      </c>
      <c r="C72" s="77">
        <v>0</v>
      </c>
      <c r="D72" s="42" t="str">
        <f t="shared" si="12"/>
        <v>-</v>
      </c>
      <c r="E72" s="77">
        <v>0</v>
      </c>
      <c r="F72" s="77">
        <v>0</v>
      </c>
      <c r="G72" s="42" t="str">
        <f t="shared" si="13"/>
        <v>-</v>
      </c>
      <c r="H72" s="77">
        <v>0</v>
      </c>
      <c r="I72" s="77">
        <v>0</v>
      </c>
      <c r="J72" s="42" t="str">
        <f t="shared" si="14"/>
        <v>-</v>
      </c>
      <c r="K72" s="77">
        <f t="shared" si="15"/>
        <v>0</v>
      </c>
      <c r="L72" s="77">
        <f t="shared" si="16"/>
        <v>0</v>
      </c>
      <c r="M72" s="66" t="str">
        <f t="shared" si="17"/>
        <v>-</v>
      </c>
    </row>
    <row r="73" spans="1:13" ht="15">
      <c r="A73" s="37" t="s">
        <v>125</v>
      </c>
      <c r="B73" s="78">
        <v>0</v>
      </c>
      <c r="C73" s="78">
        <v>0</v>
      </c>
      <c r="D73" s="41" t="str">
        <f t="shared" si="12"/>
        <v>-</v>
      </c>
      <c r="E73" s="78">
        <v>0</v>
      </c>
      <c r="F73" s="78">
        <v>0</v>
      </c>
      <c r="G73" s="41" t="str">
        <f t="shared" si="13"/>
        <v>-</v>
      </c>
      <c r="H73" s="78">
        <v>0</v>
      </c>
      <c r="I73" s="78">
        <v>0</v>
      </c>
      <c r="J73" s="41" t="str">
        <f t="shared" si="14"/>
        <v>-</v>
      </c>
      <c r="K73" s="78">
        <f t="shared" si="15"/>
        <v>0</v>
      </c>
      <c r="L73" s="78">
        <f t="shared" si="16"/>
        <v>0</v>
      </c>
      <c r="M73" s="67" t="str">
        <f t="shared" si="17"/>
        <v>-</v>
      </c>
    </row>
    <row r="74" spans="1:13" s="5" customFormat="1" ht="15">
      <c r="A74" s="65" t="s">
        <v>51</v>
      </c>
      <c r="B74" s="77">
        <v>0</v>
      </c>
      <c r="C74" s="77">
        <v>0</v>
      </c>
      <c r="D74" s="42" t="str">
        <f t="shared" si="12"/>
        <v>-</v>
      </c>
      <c r="E74" s="77">
        <v>0</v>
      </c>
      <c r="F74" s="77">
        <v>0</v>
      </c>
      <c r="G74" s="42" t="str">
        <f t="shared" si="13"/>
        <v>-</v>
      </c>
      <c r="H74" s="77">
        <v>0</v>
      </c>
      <c r="I74" s="77">
        <v>0</v>
      </c>
      <c r="J74" s="42" t="str">
        <f t="shared" si="14"/>
        <v>-</v>
      </c>
      <c r="K74" s="77">
        <f t="shared" si="15"/>
        <v>0</v>
      </c>
      <c r="L74" s="77">
        <f t="shared" si="16"/>
        <v>0</v>
      </c>
      <c r="M74" s="66" t="str">
        <f t="shared" si="17"/>
        <v>-</v>
      </c>
    </row>
    <row r="75" spans="1:13" ht="15">
      <c r="A75" s="40" t="s">
        <v>67</v>
      </c>
      <c r="B75" s="78">
        <v>0</v>
      </c>
      <c r="C75" s="78">
        <v>0</v>
      </c>
      <c r="D75" s="41" t="str">
        <f t="shared" si="12"/>
        <v>-</v>
      </c>
      <c r="E75" s="78">
        <v>0</v>
      </c>
      <c r="F75" s="78">
        <v>0</v>
      </c>
      <c r="G75" s="41" t="str">
        <f t="shared" si="13"/>
        <v>-</v>
      </c>
      <c r="H75" s="78">
        <v>0</v>
      </c>
      <c r="I75" s="78">
        <v>0</v>
      </c>
      <c r="J75" s="41" t="str">
        <f t="shared" si="14"/>
        <v>-</v>
      </c>
      <c r="K75" s="78">
        <f t="shared" si="15"/>
        <v>0</v>
      </c>
      <c r="L75" s="78">
        <f t="shared" si="16"/>
        <v>0</v>
      </c>
      <c r="M75" s="67" t="str">
        <f t="shared" si="17"/>
        <v>-</v>
      </c>
    </row>
    <row r="76" spans="1:13" s="5" customFormat="1" ht="15">
      <c r="A76" s="65" t="s">
        <v>52</v>
      </c>
      <c r="B76" s="77">
        <v>0</v>
      </c>
      <c r="C76" s="77">
        <v>0</v>
      </c>
      <c r="D76" s="42" t="str">
        <f t="shared" si="12"/>
        <v>-</v>
      </c>
      <c r="E76" s="77">
        <v>0</v>
      </c>
      <c r="F76" s="77">
        <v>0</v>
      </c>
      <c r="G76" s="42" t="str">
        <f t="shared" si="13"/>
        <v>-</v>
      </c>
      <c r="H76" s="77">
        <v>134.969</v>
      </c>
      <c r="I76" s="77">
        <v>1004.4739999999997</v>
      </c>
      <c r="J76" s="42">
        <f t="shared" si="14"/>
        <v>-86.5632161708516</v>
      </c>
      <c r="K76" s="77">
        <f t="shared" si="15"/>
        <v>134.969</v>
      </c>
      <c r="L76" s="77">
        <f t="shared" si="16"/>
        <v>1004.4739999999997</v>
      </c>
      <c r="M76" s="66">
        <f t="shared" si="17"/>
        <v>-86.5632161708516</v>
      </c>
    </row>
    <row r="77" spans="1:13" ht="15">
      <c r="A77" s="40" t="s">
        <v>74</v>
      </c>
      <c r="B77" s="78">
        <v>0</v>
      </c>
      <c r="C77" s="78">
        <v>0</v>
      </c>
      <c r="D77" s="41" t="str">
        <f t="shared" si="12"/>
        <v>-</v>
      </c>
      <c r="E77" s="78">
        <v>0</v>
      </c>
      <c r="F77" s="78">
        <v>0</v>
      </c>
      <c r="G77" s="41" t="str">
        <f t="shared" si="13"/>
        <v>-</v>
      </c>
      <c r="H77" s="78">
        <v>0</v>
      </c>
      <c r="I77" s="78">
        <v>0</v>
      </c>
      <c r="J77" s="41" t="str">
        <f t="shared" si="14"/>
        <v>-</v>
      </c>
      <c r="K77" s="78">
        <f t="shared" si="15"/>
        <v>0</v>
      </c>
      <c r="L77" s="78">
        <f t="shared" si="16"/>
        <v>0</v>
      </c>
      <c r="M77" s="67" t="str">
        <f t="shared" si="17"/>
        <v>-</v>
      </c>
    </row>
    <row r="78" spans="1:13" s="5" customFormat="1" ht="15">
      <c r="A78" s="65" t="s">
        <v>188</v>
      </c>
      <c r="B78" s="77">
        <v>0</v>
      </c>
      <c r="C78" s="77">
        <v>0</v>
      </c>
      <c r="D78" s="42" t="str">
        <f t="shared" si="12"/>
        <v>-</v>
      </c>
      <c r="E78" s="77">
        <v>0</v>
      </c>
      <c r="F78" s="77">
        <v>0</v>
      </c>
      <c r="G78" s="42" t="str">
        <f t="shared" si="13"/>
        <v>-</v>
      </c>
      <c r="H78" s="77">
        <v>0</v>
      </c>
      <c r="I78" s="77">
        <v>0</v>
      </c>
      <c r="J78" s="42" t="str">
        <f t="shared" si="14"/>
        <v>-</v>
      </c>
      <c r="K78" s="77">
        <f t="shared" si="15"/>
        <v>0</v>
      </c>
      <c r="L78" s="77">
        <f t="shared" si="16"/>
        <v>0</v>
      </c>
      <c r="M78" s="66" t="str">
        <f t="shared" si="17"/>
        <v>-</v>
      </c>
    </row>
    <row r="79" spans="1:13" ht="15">
      <c r="A79" s="40" t="s">
        <v>100</v>
      </c>
      <c r="B79" s="78">
        <v>0</v>
      </c>
      <c r="C79" s="78">
        <v>0</v>
      </c>
      <c r="D79" s="41" t="str">
        <f t="shared" si="12"/>
        <v>-</v>
      </c>
      <c r="E79" s="78">
        <v>83.635</v>
      </c>
      <c r="F79" s="78">
        <v>100.644</v>
      </c>
      <c r="G79" s="41">
        <f t="shared" si="13"/>
        <v>-16.900162950598148</v>
      </c>
      <c r="H79" s="78">
        <v>0</v>
      </c>
      <c r="I79" s="78">
        <v>0</v>
      </c>
      <c r="J79" s="41" t="str">
        <f t="shared" si="14"/>
        <v>-</v>
      </c>
      <c r="K79" s="78">
        <f t="shared" si="15"/>
        <v>83.635</v>
      </c>
      <c r="L79" s="78">
        <f t="shared" si="16"/>
        <v>100.644</v>
      </c>
      <c r="M79" s="67">
        <f t="shared" si="17"/>
        <v>-16.900162950598148</v>
      </c>
    </row>
    <row r="80" spans="1:13" s="5" customFormat="1" ht="15">
      <c r="A80" s="65" t="s">
        <v>122</v>
      </c>
      <c r="B80" s="77">
        <v>0</v>
      </c>
      <c r="C80" s="77">
        <v>0</v>
      </c>
      <c r="D80" s="42" t="str">
        <f t="shared" si="12"/>
        <v>-</v>
      </c>
      <c r="E80" s="77">
        <v>0</v>
      </c>
      <c r="F80" s="77">
        <v>0</v>
      </c>
      <c r="G80" s="42" t="str">
        <f t="shared" si="13"/>
        <v>-</v>
      </c>
      <c r="H80" s="77">
        <v>0</v>
      </c>
      <c r="I80" s="77">
        <v>0</v>
      </c>
      <c r="J80" s="42" t="str">
        <f t="shared" si="14"/>
        <v>-</v>
      </c>
      <c r="K80" s="77">
        <f t="shared" si="15"/>
        <v>0</v>
      </c>
      <c r="L80" s="77">
        <f t="shared" si="16"/>
        <v>0</v>
      </c>
      <c r="M80" s="66" t="str">
        <f t="shared" si="17"/>
        <v>-</v>
      </c>
    </row>
    <row r="81" spans="1:13" ht="15">
      <c r="A81" s="40" t="s">
        <v>82</v>
      </c>
      <c r="B81" s="78">
        <v>0</v>
      </c>
      <c r="C81" s="78">
        <v>0</v>
      </c>
      <c r="D81" s="41" t="str">
        <f t="shared" si="12"/>
        <v>-</v>
      </c>
      <c r="E81" s="78">
        <v>68.635</v>
      </c>
      <c r="F81" s="78">
        <v>105.054</v>
      </c>
      <c r="G81" s="41">
        <f t="shared" si="13"/>
        <v>-34.66693319626096</v>
      </c>
      <c r="H81" s="78">
        <v>0</v>
      </c>
      <c r="I81" s="78">
        <v>0</v>
      </c>
      <c r="J81" s="41" t="str">
        <f t="shared" si="14"/>
        <v>-</v>
      </c>
      <c r="K81" s="78">
        <f t="shared" si="15"/>
        <v>68.635</v>
      </c>
      <c r="L81" s="78">
        <f t="shared" si="16"/>
        <v>105.054</v>
      </c>
      <c r="M81" s="67">
        <f t="shared" si="17"/>
        <v>-34.66693319626096</v>
      </c>
    </row>
    <row r="82" spans="1:13" s="5" customFormat="1" ht="15">
      <c r="A82" s="65" t="s">
        <v>66</v>
      </c>
      <c r="B82" s="77">
        <v>0</v>
      </c>
      <c r="C82" s="77">
        <v>0</v>
      </c>
      <c r="D82" s="42" t="str">
        <f t="shared" si="12"/>
        <v>-</v>
      </c>
      <c r="E82" s="77">
        <v>141.43200000000002</v>
      </c>
      <c r="F82" s="77">
        <v>255.47099999999995</v>
      </c>
      <c r="G82" s="42">
        <f t="shared" si="13"/>
        <v>-44.63872611764151</v>
      </c>
      <c r="H82" s="77">
        <v>0</v>
      </c>
      <c r="I82" s="77">
        <v>0</v>
      </c>
      <c r="J82" s="42" t="str">
        <f t="shared" si="14"/>
        <v>-</v>
      </c>
      <c r="K82" s="77">
        <f t="shared" si="15"/>
        <v>141.43200000000002</v>
      </c>
      <c r="L82" s="77">
        <f t="shared" si="16"/>
        <v>255.47099999999995</v>
      </c>
      <c r="M82" s="66">
        <f t="shared" si="17"/>
        <v>-44.63872611764151</v>
      </c>
    </row>
    <row r="83" spans="1:13" ht="15">
      <c r="A83" s="40" t="s">
        <v>95</v>
      </c>
      <c r="B83" s="78">
        <v>0</v>
      </c>
      <c r="C83" s="78">
        <v>0</v>
      </c>
      <c r="D83" s="41" t="str">
        <f t="shared" si="12"/>
        <v>-</v>
      </c>
      <c r="E83" s="78">
        <v>0</v>
      </c>
      <c r="F83" s="78">
        <v>0</v>
      </c>
      <c r="G83" s="41" t="str">
        <f t="shared" si="13"/>
        <v>-</v>
      </c>
      <c r="H83" s="78">
        <v>0</v>
      </c>
      <c r="I83" s="78">
        <v>0</v>
      </c>
      <c r="J83" s="41" t="str">
        <f t="shared" si="14"/>
        <v>-</v>
      </c>
      <c r="K83" s="78">
        <f t="shared" si="15"/>
        <v>0</v>
      </c>
      <c r="L83" s="78">
        <f t="shared" si="16"/>
        <v>0</v>
      </c>
      <c r="M83" s="67" t="str">
        <f t="shared" si="17"/>
        <v>-</v>
      </c>
    </row>
    <row r="84" spans="1:13" s="5" customFormat="1" ht="15">
      <c r="A84" s="65" t="s">
        <v>53</v>
      </c>
      <c r="B84" s="77">
        <v>0</v>
      </c>
      <c r="C84" s="77">
        <v>0</v>
      </c>
      <c r="D84" s="42" t="str">
        <f t="shared" si="12"/>
        <v>-</v>
      </c>
      <c r="E84" s="77">
        <v>0</v>
      </c>
      <c r="F84" s="77">
        <v>0</v>
      </c>
      <c r="G84" s="42" t="str">
        <f t="shared" si="13"/>
        <v>-</v>
      </c>
      <c r="H84" s="77">
        <v>0</v>
      </c>
      <c r="I84" s="77">
        <v>0</v>
      </c>
      <c r="J84" s="42" t="str">
        <f t="shared" si="14"/>
        <v>-</v>
      </c>
      <c r="K84" s="77">
        <f t="shared" si="15"/>
        <v>0</v>
      </c>
      <c r="L84" s="77">
        <f t="shared" si="16"/>
        <v>0</v>
      </c>
      <c r="M84" s="66" t="str">
        <f t="shared" si="17"/>
        <v>-</v>
      </c>
    </row>
    <row r="85" spans="1:13" ht="15">
      <c r="A85" s="37" t="s">
        <v>176</v>
      </c>
      <c r="B85" s="78">
        <v>0</v>
      </c>
      <c r="C85" s="78">
        <v>0</v>
      </c>
      <c r="D85" s="41" t="str">
        <f t="shared" si="12"/>
        <v>-</v>
      </c>
      <c r="E85" s="78">
        <v>0</v>
      </c>
      <c r="F85" s="78">
        <v>0</v>
      </c>
      <c r="G85" s="41" t="str">
        <f t="shared" si="13"/>
        <v>-</v>
      </c>
      <c r="H85" s="78">
        <v>0</v>
      </c>
      <c r="I85" s="78">
        <v>0</v>
      </c>
      <c r="J85" s="41" t="str">
        <f t="shared" si="14"/>
        <v>-</v>
      </c>
      <c r="K85" s="78">
        <f t="shared" si="15"/>
        <v>0</v>
      </c>
      <c r="L85" s="78">
        <f t="shared" si="16"/>
        <v>0</v>
      </c>
      <c r="M85" s="67" t="str">
        <f t="shared" si="17"/>
        <v>-</v>
      </c>
    </row>
    <row r="86" spans="1:13" s="5" customFormat="1" ht="15">
      <c r="A86" s="68" t="s">
        <v>108</v>
      </c>
      <c r="B86" s="77">
        <v>0</v>
      </c>
      <c r="C86" s="77">
        <v>0</v>
      </c>
      <c r="D86" s="42" t="str">
        <f t="shared" si="12"/>
        <v>-</v>
      </c>
      <c r="E86" s="77">
        <v>0</v>
      </c>
      <c r="F86" s="77">
        <v>0</v>
      </c>
      <c r="G86" s="42" t="str">
        <f t="shared" si="13"/>
        <v>-</v>
      </c>
      <c r="H86" s="77">
        <v>0</v>
      </c>
      <c r="I86" s="77">
        <v>0</v>
      </c>
      <c r="J86" s="42" t="str">
        <f t="shared" si="14"/>
        <v>-</v>
      </c>
      <c r="K86" s="77">
        <f t="shared" si="15"/>
        <v>0</v>
      </c>
      <c r="L86" s="77">
        <f t="shared" si="16"/>
        <v>0</v>
      </c>
      <c r="M86" s="66" t="str">
        <f t="shared" si="17"/>
        <v>-</v>
      </c>
    </row>
    <row r="87" spans="1:13" ht="15">
      <c r="A87" s="37" t="s">
        <v>98</v>
      </c>
      <c r="B87" s="78">
        <v>0</v>
      </c>
      <c r="C87" s="78">
        <v>0</v>
      </c>
      <c r="D87" s="41" t="str">
        <f t="shared" si="12"/>
        <v>-</v>
      </c>
      <c r="E87" s="78">
        <v>0</v>
      </c>
      <c r="F87" s="78">
        <v>3.867999999999995</v>
      </c>
      <c r="G87" s="41">
        <f t="shared" si="13"/>
        <v>-100</v>
      </c>
      <c r="H87" s="78">
        <v>0</v>
      </c>
      <c r="I87" s="78">
        <v>0</v>
      </c>
      <c r="J87" s="41" t="str">
        <f t="shared" si="14"/>
        <v>-</v>
      </c>
      <c r="K87" s="78">
        <f t="shared" si="15"/>
        <v>0</v>
      </c>
      <c r="L87" s="78">
        <f t="shared" si="16"/>
        <v>3.867999999999995</v>
      </c>
      <c r="M87" s="67">
        <f t="shared" si="17"/>
        <v>-100</v>
      </c>
    </row>
    <row r="88" spans="1:13" s="5" customFormat="1" ht="15">
      <c r="A88" s="65" t="s">
        <v>96</v>
      </c>
      <c r="B88" s="77">
        <v>0</v>
      </c>
      <c r="C88" s="77">
        <v>0</v>
      </c>
      <c r="D88" s="42" t="str">
        <f t="shared" si="12"/>
        <v>-</v>
      </c>
      <c r="E88" s="77">
        <v>1425.2720000000008</v>
      </c>
      <c r="F88" s="77">
        <v>5003.818000000003</v>
      </c>
      <c r="G88" s="42">
        <f t="shared" si="13"/>
        <v>-71.51631014557285</v>
      </c>
      <c r="H88" s="77">
        <v>0</v>
      </c>
      <c r="I88" s="77">
        <v>0</v>
      </c>
      <c r="J88" s="42" t="str">
        <f t="shared" si="14"/>
        <v>-</v>
      </c>
      <c r="K88" s="77">
        <f t="shared" si="15"/>
        <v>1425.2720000000008</v>
      </c>
      <c r="L88" s="77">
        <f t="shared" si="16"/>
        <v>5003.818000000003</v>
      </c>
      <c r="M88" s="66">
        <f t="shared" si="17"/>
        <v>-71.51631014557285</v>
      </c>
    </row>
    <row r="89" spans="1:13" ht="15">
      <c r="A89" s="40" t="s">
        <v>191</v>
      </c>
      <c r="B89" s="78">
        <v>0</v>
      </c>
      <c r="C89" s="78">
        <v>0</v>
      </c>
      <c r="D89" s="41" t="str">
        <f t="shared" si="12"/>
        <v>-</v>
      </c>
      <c r="E89" s="78">
        <v>0</v>
      </c>
      <c r="F89" s="78">
        <v>476.346</v>
      </c>
      <c r="G89" s="41">
        <f t="shared" si="13"/>
        <v>-100</v>
      </c>
      <c r="H89" s="78">
        <v>0</v>
      </c>
      <c r="I89" s="78">
        <v>0</v>
      </c>
      <c r="J89" s="41" t="str">
        <f t="shared" si="14"/>
        <v>-</v>
      </c>
      <c r="K89" s="78">
        <f t="shared" si="15"/>
        <v>0</v>
      </c>
      <c r="L89" s="78">
        <f t="shared" si="16"/>
        <v>476.346</v>
      </c>
      <c r="M89" s="67">
        <f t="shared" si="17"/>
        <v>-100</v>
      </c>
    </row>
    <row r="90" spans="1:13" s="5" customFormat="1" ht="15">
      <c r="A90" s="65" t="s">
        <v>175</v>
      </c>
      <c r="B90" s="77">
        <v>0</v>
      </c>
      <c r="C90" s="77">
        <v>0</v>
      </c>
      <c r="D90" s="42" t="str">
        <f t="shared" si="12"/>
        <v>-</v>
      </c>
      <c r="E90" s="77">
        <v>0</v>
      </c>
      <c r="F90" s="77">
        <v>0</v>
      </c>
      <c r="G90" s="42" t="str">
        <f t="shared" si="13"/>
        <v>-</v>
      </c>
      <c r="H90" s="77">
        <v>0</v>
      </c>
      <c r="I90" s="77">
        <v>0</v>
      </c>
      <c r="J90" s="42" t="str">
        <f t="shared" si="14"/>
        <v>-</v>
      </c>
      <c r="K90" s="77">
        <f t="shared" si="15"/>
        <v>0</v>
      </c>
      <c r="L90" s="77">
        <f t="shared" si="16"/>
        <v>0</v>
      </c>
      <c r="M90" s="66" t="str">
        <f t="shared" si="17"/>
        <v>-</v>
      </c>
    </row>
    <row r="91" spans="1:13" ht="15">
      <c r="A91" s="40" t="s">
        <v>81</v>
      </c>
      <c r="B91" s="78">
        <v>0</v>
      </c>
      <c r="C91" s="78">
        <v>0</v>
      </c>
      <c r="D91" s="41" t="str">
        <f t="shared" si="12"/>
        <v>-</v>
      </c>
      <c r="E91" s="78">
        <v>0</v>
      </c>
      <c r="F91" s="78">
        <v>0</v>
      </c>
      <c r="G91" s="41" t="str">
        <f t="shared" si="13"/>
        <v>-</v>
      </c>
      <c r="H91" s="78">
        <v>0</v>
      </c>
      <c r="I91" s="78">
        <v>0</v>
      </c>
      <c r="J91" s="41" t="str">
        <f t="shared" si="14"/>
        <v>-</v>
      </c>
      <c r="K91" s="78">
        <f t="shared" si="15"/>
        <v>0</v>
      </c>
      <c r="L91" s="78">
        <f t="shared" si="16"/>
        <v>0</v>
      </c>
      <c r="M91" s="67" t="str">
        <f t="shared" si="17"/>
        <v>-</v>
      </c>
    </row>
    <row r="92" spans="1:13" s="5" customFormat="1" ht="15">
      <c r="A92" s="65" t="s">
        <v>185</v>
      </c>
      <c r="B92" s="77">
        <v>0</v>
      </c>
      <c r="C92" s="77">
        <v>0</v>
      </c>
      <c r="D92" s="42" t="str">
        <f t="shared" si="12"/>
        <v>-</v>
      </c>
      <c r="E92" s="77">
        <v>0</v>
      </c>
      <c r="F92" s="77">
        <v>0</v>
      </c>
      <c r="G92" s="42" t="str">
        <f t="shared" si="13"/>
        <v>-</v>
      </c>
      <c r="H92" s="77">
        <v>0</v>
      </c>
      <c r="I92" s="77">
        <v>0</v>
      </c>
      <c r="J92" s="42" t="str">
        <f t="shared" si="14"/>
        <v>-</v>
      </c>
      <c r="K92" s="77">
        <f t="shared" si="15"/>
        <v>0</v>
      </c>
      <c r="L92" s="77">
        <f t="shared" si="16"/>
        <v>0</v>
      </c>
      <c r="M92" s="66" t="str">
        <f t="shared" si="17"/>
        <v>-</v>
      </c>
    </row>
    <row r="93" spans="1:13" ht="15">
      <c r="A93" s="40" t="s">
        <v>200</v>
      </c>
      <c r="B93" s="78">
        <v>0</v>
      </c>
      <c r="C93" s="78">
        <v>0</v>
      </c>
      <c r="D93" s="41" t="str">
        <f t="shared" si="12"/>
        <v>-</v>
      </c>
      <c r="E93" s="78">
        <v>0</v>
      </c>
      <c r="F93" s="78">
        <v>0</v>
      </c>
      <c r="G93" s="41" t="str">
        <f t="shared" si="13"/>
        <v>-</v>
      </c>
      <c r="H93" s="78">
        <v>0</v>
      </c>
      <c r="I93" s="78">
        <v>0</v>
      </c>
      <c r="J93" s="41" t="str">
        <f t="shared" si="14"/>
        <v>-</v>
      </c>
      <c r="K93" s="78">
        <f t="shared" si="15"/>
        <v>0</v>
      </c>
      <c r="L93" s="78">
        <f t="shared" si="16"/>
        <v>0</v>
      </c>
      <c r="M93" s="67" t="str">
        <f t="shared" si="17"/>
        <v>-</v>
      </c>
    </row>
    <row r="94" spans="1:13" s="5" customFormat="1" ht="15">
      <c r="A94" s="65" t="s">
        <v>54</v>
      </c>
      <c r="B94" s="77">
        <v>0</v>
      </c>
      <c r="C94" s="77">
        <v>0</v>
      </c>
      <c r="D94" s="42" t="str">
        <f t="shared" si="12"/>
        <v>-</v>
      </c>
      <c r="E94" s="77">
        <v>0.066</v>
      </c>
      <c r="F94" s="77">
        <v>0</v>
      </c>
      <c r="G94" s="42" t="str">
        <f t="shared" si="13"/>
        <v>-</v>
      </c>
      <c r="H94" s="77">
        <v>0</v>
      </c>
      <c r="I94" s="77">
        <v>137.26100000000002</v>
      </c>
      <c r="J94" s="42">
        <f t="shared" si="14"/>
        <v>-100</v>
      </c>
      <c r="K94" s="77">
        <f t="shared" si="15"/>
        <v>0.066</v>
      </c>
      <c r="L94" s="77">
        <f t="shared" si="16"/>
        <v>137.26100000000002</v>
      </c>
      <c r="M94" s="66">
        <f t="shared" si="17"/>
        <v>-99.95191642199896</v>
      </c>
    </row>
    <row r="95" spans="1:13" ht="15">
      <c r="A95" s="40" t="s">
        <v>141</v>
      </c>
      <c r="B95" s="78">
        <v>0</v>
      </c>
      <c r="C95" s="78">
        <v>0</v>
      </c>
      <c r="D95" s="41" t="str">
        <f t="shared" si="12"/>
        <v>-</v>
      </c>
      <c r="E95" s="78">
        <v>38.94</v>
      </c>
      <c r="F95" s="78">
        <v>0</v>
      </c>
      <c r="G95" s="41" t="str">
        <f t="shared" si="13"/>
        <v>-</v>
      </c>
      <c r="H95" s="78">
        <v>0</v>
      </c>
      <c r="I95" s="78">
        <v>0</v>
      </c>
      <c r="J95" s="41" t="str">
        <f t="shared" si="14"/>
        <v>-</v>
      </c>
      <c r="K95" s="78">
        <f t="shared" si="15"/>
        <v>38.94</v>
      </c>
      <c r="L95" s="78">
        <f t="shared" si="16"/>
        <v>0</v>
      </c>
      <c r="M95" s="67" t="str">
        <f t="shared" si="17"/>
        <v>-</v>
      </c>
    </row>
    <row r="96" spans="1:13" s="5" customFormat="1" ht="15">
      <c r="A96" s="65" t="s">
        <v>173</v>
      </c>
      <c r="B96" s="77">
        <v>0</v>
      </c>
      <c r="C96" s="77">
        <v>0</v>
      </c>
      <c r="D96" s="42" t="str">
        <f t="shared" si="12"/>
        <v>-</v>
      </c>
      <c r="E96" s="77">
        <v>0</v>
      </c>
      <c r="F96" s="77">
        <v>0</v>
      </c>
      <c r="G96" s="42" t="str">
        <f t="shared" si="13"/>
        <v>-</v>
      </c>
      <c r="H96" s="77">
        <v>0</v>
      </c>
      <c r="I96" s="77">
        <v>0</v>
      </c>
      <c r="J96" s="42" t="str">
        <f t="shared" si="14"/>
        <v>-</v>
      </c>
      <c r="K96" s="77">
        <f t="shared" si="15"/>
        <v>0</v>
      </c>
      <c r="L96" s="77">
        <f t="shared" si="16"/>
        <v>0</v>
      </c>
      <c r="M96" s="66" t="str">
        <f t="shared" si="17"/>
        <v>-</v>
      </c>
    </row>
    <row r="97" spans="1:13" ht="15">
      <c r="A97" s="37" t="s">
        <v>55</v>
      </c>
      <c r="B97" s="78">
        <v>0</v>
      </c>
      <c r="C97" s="78">
        <v>0</v>
      </c>
      <c r="D97" s="41" t="str">
        <f t="shared" si="12"/>
        <v>-</v>
      </c>
      <c r="E97" s="78">
        <v>113.21100000000001</v>
      </c>
      <c r="F97" s="78">
        <v>129.567</v>
      </c>
      <c r="G97" s="41">
        <f t="shared" si="13"/>
        <v>-12.623584709069434</v>
      </c>
      <c r="H97" s="78">
        <v>0</v>
      </c>
      <c r="I97" s="78">
        <v>0</v>
      </c>
      <c r="J97" s="41" t="str">
        <f t="shared" si="14"/>
        <v>-</v>
      </c>
      <c r="K97" s="78">
        <f t="shared" si="15"/>
        <v>113.21100000000001</v>
      </c>
      <c r="L97" s="78">
        <f t="shared" si="16"/>
        <v>129.567</v>
      </c>
      <c r="M97" s="67">
        <f t="shared" si="17"/>
        <v>-12.623584709069434</v>
      </c>
    </row>
    <row r="98" spans="1:13" s="5" customFormat="1" ht="15">
      <c r="A98" s="68" t="s">
        <v>56</v>
      </c>
      <c r="B98" s="77">
        <v>0</v>
      </c>
      <c r="C98" s="77">
        <v>0</v>
      </c>
      <c r="D98" s="42" t="str">
        <f t="shared" si="12"/>
        <v>-</v>
      </c>
      <c r="E98" s="77">
        <v>0</v>
      </c>
      <c r="F98" s="77">
        <v>0</v>
      </c>
      <c r="G98" s="42" t="str">
        <f t="shared" si="13"/>
        <v>-</v>
      </c>
      <c r="H98" s="77">
        <v>0</v>
      </c>
      <c r="I98" s="77">
        <v>0</v>
      </c>
      <c r="J98" s="42" t="str">
        <f t="shared" si="14"/>
        <v>-</v>
      </c>
      <c r="K98" s="77">
        <f t="shared" si="15"/>
        <v>0</v>
      </c>
      <c r="L98" s="77">
        <f t="shared" si="16"/>
        <v>0</v>
      </c>
      <c r="M98" s="66" t="str">
        <f t="shared" si="17"/>
        <v>-</v>
      </c>
    </row>
    <row r="99" spans="1:13" ht="15">
      <c r="A99" s="40" t="s">
        <v>76</v>
      </c>
      <c r="B99" s="78">
        <v>0</v>
      </c>
      <c r="C99" s="78">
        <v>0</v>
      </c>
      <c r="D99" s="41" t="str">
        <f t="shared" si="12"/>
        <v>-</v>
      </c>
      <c r="E99" s="78">
        <v>0</v>
      </c>
      <c r="F99" s="78">
        <v>0</v>
      </c>
      <c r="G99" s="41" t="str">
        <f t="shared" si="13"/>
        <v>-</v>
      </c>
      <c r="H99" s="78">
        <v>0</v>
      </c>
      <c r="I99" s="78">
        <v>0</v>
      </c>
      <c r="J99" s="41" t="str">
        <f t="shared" si="14"/>
        <v>-</v>
      </c>
      <c r="K99" s="78">
        <f t="shared" si="15"/>
        <v>0</v>
      </c>
      <c r="L99" s="78">
        <f t="shared" si="16"/>
        <v>0</v>
      </c>
      <c r="M99" s="67" t="str">
        <f t="shared" si="17"/>
        <v>-</v>
      </c>
    </row>
    <row r="100" spans="1:13" s="5" customFormat="1" ht="15">
      <c r="A100" s="65" t="s">
        <v>85</v>
      </c>
      <c r="B100" s="77">
        <v>0</v>
      </c>
      <c r="C100" s="77">
        <v>0</v>
      </c>
      <c r="D100" s="42" t="str">
        <f t="shared" si="12"/>
        <v>-</v>
      </c>
      <c r="E100" s="77">
        <v>0</v>
      </c>
      <c r="F100" s="77">
        <v>0</v>
      </c>
      <c r="G100" s="42" t="str">
        <f t="shared" si="13"/>
        <v>-</v>
      </c>
      <c r="H100" s="77">
        <v>0</v>
      </c>
      <c r="I100" s="77">
        <v>87.745</v>
      </c>
      <c r="J100" s="42">
        <f t="shared" si="14"/>
        <v>-100</v>
      </c>
      <c r="K100" s="77">
        <f t="shared" si="15"/>
        <v>0</v>
      </c>
      <c r="L100" s="77">
        <f t="shared" si="16"/>
        <v>87.745</v>
      </c>
      <c r="M100" s="66">
        <f t="shared" si="17"/>
        <v>-100</v>
      </c>
    </row>
    <row r="101" spans="1:13" ht="15">
      <c r="A101" s="40" t="s">
        <v>79</v>
      </c>
      <c r="B101" s="78">
        <v>0</v>
      </c>
      <c r="C101" s="78">
        <v>0</v>
      </c>
      <c r="D101" s="41" t="str">
        <f t="shared" si="12"/>
        <v>-</v>
      </c>
      <c r="E101" s="78">
        <v>49.998</v>
      </c>
      <c r="F101" s="78">
        <v>70.955</v>
      </c>
      <c r="G101" s="41">
        <f t="shared" si="13"/>
        <v>-29.53562116834614</v>
      </c>
      <c r="H101" s="78">
        <v>0</v>
      </c>
      <c r="I101" s="78">
        <v>0</v>
      </c>
      <c r="J101" s="41" t="str">
        <f t="shared" si="14"/>
        <v>-</v>
      </c>
      <c r="K101" s="78">
        <f t="shared" si="15"/>
        <v>49.998</v>
      </c>
      <c r="L101" s="78">
        <f t="shared" si="16"/>
        <v>70.955</v>
      </c>
      <c r="M101" s="67">
        <f t="shared" si="17"/>
        <v>-29.53562116834614</v>
      </c>
    </row>
    <row r="102" spans="1:13" s="5" customFormat="1" ht="15">
      <c r="A102" s="65" t="s">
        <v>69</v>
      </c>
      <c r="B102" s="77">
        <v>0</v>
      </c>
      <c r="C102" s="77">
        <v>0</v>
      </c>
      <c r="D102" s="42" t="str">
        <f t="shared" si="12"/>
        <v>-</v>
      </c>
      <c r="E102" s="77">
        <v>0</v>
      </c>
      <c r="F102" s="77">
        <v>0</v>
      </c>
      <c r="G102" s="42" t="str">
        <f t="shared" si="13"/>
        <v>-</v>
      </c>
      <c r="H102" s="77">
        <v>0</v>
      </c>
      <c r="I102" s="77">
        <v>0</v>
      </c>
      <c r="J102" s="42" t="str">
        <f t="shared" si="14"/>
        <v>-</v>
      </c>
      <c r="K102" s="77">
        <f t="shared" si="15"/>
        <v>0</v>
      </c>
      <c r="L102" s="77">
        <f t="shared" si="16"/>
        <v>0</v>
      </c>
      <c r="M102" s="66" t="str">
        <f t="shared" si="17"/>
        <v>-</v>
      </c>
    </row>
    <row r="103" spans="1:13" ht="15">
      <c r="A103" s="40" t="s">
        <v>120</v>
      </c>
      <c r="B103" s="78">
        <v>0</v>
      </c>
      <c r="C103" s="78">
        <v>0</v>
      </c>
      <c r="D103" s="41" t="str">
        <f aca="true" t="shared" si="18" ref="D103:D130">IF(IF(C103=0,0,((B103-C103)*100)/C103)=0,"-",((B103-C103)*100)/C103)</f>
        <v>-</v>
      </c>
      <c r="E103" s="78">
        <v>0</v>
      </c>
      <c r="F103" s="78">
        <v>0</v>
      </c>
      <c r="G103" s="41" t="str">
        <f aca="true" t="shared" si="19" ref="G103:G130">IF(IF(F103=0,0,((E103-F103)*100)/F103)=0,"-",((E103-F103)*100)/F103)</f>
        <v>-</v>
      </c>
      <c r="H103" s="78">
        <v>0</v>
      </c>
      <c r="I103" s="78">
        <v>0</v>
      </c>
      <c r="J103" s="41" t="str">
        <f aca="true" t="shared" si="20" ref="J103:J130">IF(IF(I103=0,0,((H103-I103)*100)/I103)=0,"-",((H103-I103)*100)/I103)</f>
        <v>-</v>
      </c>
      <c r="K103" s="78">
        <f aca="true" t="shared" si="21" ref="K103:K129">B103+E103+H103</f>
        <v>0</v>
      </c>
      <c r="L103" s="78">
        <f aca="true" t="shared" si="22" ref="L103:L129">C103+F103+I103</f>
        <v>0</v>
      </c>
      <c r="M103" s="67" t="str">
        <f aca="true" t="shared" si="23" ref="M103:M130">IF(IF(L103=0,0,((K103-L103)*100)/L103)=0,"-",((K103-L103)*100)/L103)</f>
        <v>-</v>
      </c>
    </row>
    <row r="104" spans="1:13" s="5" customFormat="1" ht="15">
      <c r="A104" s="65" t="s">
        <v>129</v>
      </c>
      <c r="B104" s="77">
        <v>0</v>
      </c>
      <c r="C104" s="77">
        <v>0</v>
      </c>
      <c r="D104" s="42" t="str">
        <f t="shared" si="18"/>
        <v>-</v>
      </c>
      <c r="E104" s="77">
        <v>0</v>
      </c>
      <c r="F104" s="77">
        <v>0</v>
      </c>
      <c r="G104" s="42" t="str">
        <f t="shared" si="19"/>
        <v>-</v>
      </c>
      <c r="H104" s="77">
        <v>0</v>
      </c>
      <c r="I104" s="77">
        <v>0</v>
      </c>
      <c r="J104" s="42" t="str">
        <f t="shared" si="20"/>
        <v>-</v>
      </c>
      <c r="K104" s="77">
        <f t="shared" si="21"/>
        <v>0</v>
      </c>
      <c r="L104" s="77">
        <f t="shared" si="22"/>
        <v>0</v>
      </c>
      <c r="M104" s="66" t="str">
        <f t="shared" si="23"/>
        <v>-</v>
      </c>
    </row>
    <row r="105" spans="1:13" ht="15">
      <c r="A105" s="37" t="s">
        <v>57</v>
      </c>
      <c r="B105" s="78">
        <v>3790.0989999999947</v>
      </c>
      <c r="C105" s="78">
        <v>10912.693</v>
      </c>
      <c r="D105" s="41">
        <f t="shared" si="18"/>
        <v>-65.26889375518954</v>
      </c>
      <c r="E105" s="78">
        <v>40979.48200000002</v>
      </c>
      <c r="F105" s="78">
        <v>83413.42699999997</v>
      </c>
      <c r="G105" s="41">
        <f t="shared" si="19"/>
        <v>-50.871839853792316</v>
      </c>
      <c r="H105" s="78">
        <v>0</v>
      </c>
      <c r="I105" s="78">
        <v>0</v>
      </c>
      <c r="J105" s="41" t="str">
        <f t="shared" si="20"/>
        <v>-</v>
      </c>
      <c r="K105" s="78">
        <f t="shared" si="21"/>
        <v>44769.58100000001</v>
      </c>
      <c r="L105" s="78">
        <f t="shared" si="22"/>
        <v>94326.11999999997</v>
      </c>
      <c r="M105" s="67">
        <f t="shared" si="23"/>
        <v>-52.53745092027529</v>
      </c>
    </row>
    <row r="106" spans="1:13" s="5" customFormat="1" ht="15">
      <c r="A106" s="68" t="s">
        <v>182</v>
      </c>
      <c r="B106" s="77">
        <v>0</v>
      </c>
      <c r="C106" s="77">
        <v>0</v>
      </c>
      <c r="D106" s="42" t="str">
        <f t="shared" si="18"/>
        <v>-</v>
      </c>
      <c r="E106" s="77">
        <v>0.061</v>
      </c>
      <c r="F106" s="77">
        <v>0</v>
      </c>
      <c r="G106" s="42" t="str">
        <f t="shared" si="19"/>
        <v>-</v>
      </c>
      <c r="H106" s="77">
        <v>0</v>
      </c>
      <c r="I106" s="77">
        <v>0</v>
      </c>
      <c r="J106" s="42" t="str">
        <f t="shared" si="20"/>
        <v>-</v>
      </c>
      <c r="K106" s="77">
        <f t="shared" si="21"/>
        <v>0.061</v>
      </c>
      <c r="L106" s="77">
        <f t="shared" si="22"/>
        <v>0</v>
      </c>
      <c r="M106" s="66" t="str">
        <f t="shared" si="23"/>
        <v>-</v>
      </c>
    </row>
    <row r="107" spans="1:13" ht="15">
      <c r="A107" s="37" t="s">
        <v>132</v>
      </c>
      <c r="B107" s="78">
        <v>0</v>
      </c>
      <c r="C107" s="78">
        <v>0</v>
      </c>
      <c r="D107" s="41" t="str">
        <f t="shared" si="18"/>
        <v>-</v>
      </c>
      <c r="E107" s="78">
        <v>0</v>
      </c>
      <c r="F107" s="78">
        <v>0</v>
      </c>
      <c r="G107" s="41" t="str">
        <f t="shared" si="19"/>
        <v>-</v>
      </c>
      <c r="H107" s="78">
        <v>0</v>
      </c>
      <c r="I107" s="78">
        <v>0</v>
      </c>
      <c r="J107" s="41" t="str">
        <f t="shared" si="20"/>
        <v>-</v>
      </c>
      <c r="K107" s="78">
        <f t="shared" si="21"/>
        <v>0</v>
      </c>
      <c r="L107" s="78">
        <f t="shared" si="22"/>
        <v>0</v>
      </c>
      <c r="M107" s="67" t="str">
        <f t="shared" si="23"/>
        <v>-</v>
      </c>
    </row>
    <row r="108" spans="1:13" s="5" customFormat="1" ht="15">
      <c r="A108" s="68" t="s">
        <v>174</v>
      </c>
      <c r="B108" s="77">
        <v>0</v>
      </c>
      <c r="C108" s="77">
        <v>0</v>
      </c>
      <c r="D108" s="42" t="str">
        <f t="shared" si="18"/>
        <v>-</v>
      </c>
      <c r="E108" s="77">
        <v>0</v>
      </c>
      <c r="F108" s="77">
        <v>0</v>
      </c>
      <c r="G108" s="42" t="str">
        <f t="shared" si="19"/>
        <v>-</v>
      </c>
      <c r="H108" s="77">
        <v>0</v>
      </c>
      <c r="I108" s="77">
        <v>0</v>
      </c>
      <c r="J108" s="42" t="str">
        <f t="shared" si="20"/>
        <v>-</v>
      </c>
      <c r="K108" s="77">
        <f t="shared" si="21"/>
        <v>0</v>
      </c>
      <c r="L108" s="77">
        <f t="shared" si="22"/>
        <v>0</v>
      </c>
      <c r="M108" s="66" t="str">
        <f t="shared" si="23"/>
        <v>-</v>
      </c>
    </row>
    <row r="109" spans="1:13" ht="15">
      <c r="A109" s="40" t="s">
        <v>58</v>
      </c>
      <c r="B109" s="78">
        <v>0</v>
      </c>
      <c r="C109" s="78">
        <v>0</v>
      </c>
      <c r="D109" s="41" t="str">
        <f t="shared" si="18"/>
        <v>-</v>
      </c>
      <c r="E109" s="78">
        <v>60.98</v>
      </c>
      <c r="F109" s="78">
        <v>0</v>
      </c>
      <c r="G109" s="41" t="str">
        <f t="shared" si="19"/>
        <v>-</v>
      </c>
      <c r="H109" s="78">
        <v>0</v>
      </c>
      <c r="I109" s="78">
        <v>0</v>
      </c>
      <c r="J109" s="41" t="str">
        <f t="shared" si="20"/>
        <v>-</v>
      </c>
      <c r="K109" s="78">
        <f t="shared" si="21"/>
        <v>60.98</v>
      </c>
      <c r="L109" s="78">
        <f t="shared" si="22"/>
        <v>0</v>
      </c>
      <c r="M109" s="67" t="str">
        <f t="shared" si="23"/>
        <v>-</v>
      </c>
    </row>
    <row r="110" spans="1:13" s="5" customFormat="1" ht="15">
      <c r="A110" s="65" t="s">
        <v>144</v>
      </c>
      <c r="B110" s="77">
        <v>0</v>
      </c>
      <c r="C110" s="77">
        <v>0</v>
      </c>
      <c r="D110" s="42" t="str">
        <f t="shared" si="18"/>
        <v>-</v>
      </c>
      <c r="E110" s="77">
        <v>0</v>
      </c>
      <c r="F110" s="77">
        <v>0</v>
      </c>
      <c r="G110" s="42" t="str">
        <f t="shared" si="19"/>
        <v>-</v>
      </c>
      <c r="H110" s="77">
        <v>0</v>
      </c>
      <c r="I110" s="77">
        <v>0</v>
      </c>
      <c r="J110" s="42" t="str">
        <f t="shared" si="20"/>
        <v>-</v>
      </c>
      <c r="K110" s="77">
        <f t="shared" si="21"/>
        <v>0</v>
      </c>
      <c r="L110" s="77">
        <f t="shared" si="22"/>
        <v>0</v>
      </c>
      <c r="M110" s="66" t="str">
        <f t="shared" si="23"/>
        <v>-</v>
      </c>
    </row>
    <row r="111" spans="1:13" ht="15">
      <c r="A111" s="40" t="s">
        <v>138</v>
      </c>
      <c r="B111" s="78">
        <v>0</v>
      </c>
      <c r="C111" s="78">
        <v>0</v>
      </c>
      <c r="D111" s="41" t="str">
        <f t="shared" si="18"/>
        <v>-</v>
      </c>
      <c r="E111" s="78">
        <v>12.857999999999997</v>
      </c>
      <c r="F111" s="78">
        <v>39.64</v>
      </c>
      <c r="G111" s="41">
        <f t="shared" si="19"/>
        <v>-67.56306760847629</v>
      </c>
      <c r="H111" s="78">
        <v>0</v>
      </c>
      <c r="I111" s="78">
        <v>0</v>
      </c>
      <c r="J111" s="41" t="str">
        <f t="shared" si="20"/>
        <v>-</v>
      </c>
      <c r="K111" s="78">
        <f t="shared" si="21"/>
        <v>12.857999999999997</v>
      </c>
      <c r="L111" s="78">
        <f t="shared" si="22"/>
        <v>39.64</v>
      </c>
      <c r="M111" s="67">
        <f t="shared" si="23"/>
        <v>-67.56306760847629</v>
      </c>
    </row>
    <row r="112" spans="1:13" s="5" customFormat="1" ht="15">
      <c r="A112" s="65" t="s">
        <v>177</v>
      </c>
      <c r="B112" s="77">
        <v>0</v>
      </c>
      <c r="C112" s="77">
        <v>0</v>
      </c>
      <c r="D112" s="42" t="str">
        <f t="shared" si="18"/>
        <v>-</v>
      </c>
      <c r="E112" s="77">
        <v>0</v>
      </c>
      <c r="F112" s="77">
        <v>0</v>
      </c>
      <c r="G112" s="42" t="str">
        <f t="shared" si="19"/>
        <v>-</v>
      </c>
      <c r="H112" s="77">
        <v>0</v>
      </c>
      <c r="I112" s="77">
        <v>0</v>
      </c>
      <c r="J112" s="42" t="str">
        <f t="shared" si="20"/>
        <v>-</v>
      </c>
      <c r="K112" s="77">
        <f t="shared" si="21"/>
        <v>0</v>
      </c>
      <c r="L112" s="77">
        <f t="shared" si="22"/>
        <v>0</v>
      </c>
      <c r="M112" s="66" t="str">
        <f t="shared" si="23"/>
        <v>-</v>
      </c>
    </row>
    <row r="113" spans="1:13" ht="15">
      <c r="A113" s="40" t="s">
        <v>97</v>
      </c>
      <c r="B113" s="78">
        <v>0</v>
      </c>
      <c r="C113" s="78">
        <v>0</v>
      </c>
      <c r="D113" s="41" t="str">
        <f t="shared" si="18"/>
        <v>-</v>
      </c>
      <c r="E113" s="78">
        <v>0</v>
      </c>
      <c r="F113" s="78">
        <v>0</v>
      </c>
      <c r="G113" s="41" t="str">
        <f t="shared" si="19"/>
        <v>-</v>
      </c>
      <c r="H113" s="78">
        <v>0</v>
      </c>
      <c r="I113" s="78">
        <v>0</v>
      </c>
      <c r="J113" s="41" t="str">
        <f t="shared" si="20"/>
        <v>-</v>
      </c>
      <c r="K113" s="78">
        <f t="shared" si="21"/>
        <v>0</v>
      </c>
      <c r="L113" s="78">
        <f t="shared" si="22"/>
        <v>0</v>
      </c>
      <c r="M113" s="67" t="str">
        <f t="shared" si="23"/>
        <v>-</v>
      </c>
    </row>
    <row r="114" spans="1:13" s="5" customFormat="1" ht="15">
      <c r="A114" s="65" t="s">
        <v>90</v>
      </c>
      <c r="B114" s="77">
        <v>0</v>
      </c>
      <c r="C114" s="77">
        <v>0</v>
      </c>
      <c r="D114" s="42" t="str">
        <f t="shared" si="18"/>
        <v>-</v>
      </c>
      <c r="E114" s="77">
        <v>0</v>
      </c>
      <c r="F114" s="77">
        <v>0</v>
      </c>
      <c r="G114" s="42" t="str">
        <f t="shared" si="19"/>
        <v>-</v>
      </c>
      <c r="H114" s="77">
        <v>0</v>
      </c>
      <c r="I114" s="77">
        <v>0</v>
      </c>
      <c r="J114" s="42" t="str">
        <f t="shared" si="20"/>
        <v>-</v>
      </c>
      <c r="K114" s="77">
        <f t="shared" si="21"/>
        <v>0</v>
      </c>
      <c r="L114" s="77">
        <f t="shared" si="22"/>
        <v>0</v>
      </c>
      <c r="M114" s="66" t="str">
        <f t="shared" si="23"/>
        <v>-</v>
      </c>
    </row>
    <row r="115" spans="1:13" ht="15">
      <c r="A115" s="40" t="s">
        <v>87</v>
      </c>
      <c r="B115" s="78">
        <v>0</v>
      </c>
      <c r="C115" s="78">
        <v>0</v>
      </c>
      <c r="D115" s="41" t="str">
        <f t="shared" si="18"/>
        <v>-</v>
      </c>
      <c r="E115" s="78">
        <v>0</v>
      </c>
      <c r="F115" s="78">
        <v>0</v>
      </c>
      <c r="G115" s="41" t="str">
        <f t="shared" si="19"/>
        <v>-</v>
      </c>
      <c r="H115" s="78">
        <v>0</v>
      </c>
      <c r="I115" s="78">
        <v>0</v>
      </c>
      <c r="J115" s="41" t="str">
        <f t="shared" si="20"/>
        <v>-</v>
      </c>
      <c r="K115" s="78">
        <f t="shared" si="21"/>
        <v>0</v>
      </c>
      <c r="L115" s="78">
        <f t="shared" si="22"/>
        <v>0</v>
      </c>
      <c r="M115" s="67" t="str">
        <f t="shared" si="23"/>
        <v>-</v>
      </c>
    </row>
    <row r="116" spans="1:13" s="5" customFormat="1" ht="15">
      <c r="A116" s="65" t="s">
        <v>133</v>
      </c>
      <c r="B116" s="77">
        <v>0</v>
      </c>
      <c r="C116" s="77">
        <v>0</v>
      </c>
      <c r="D116" s="42" t="str">
        <f t="shared" si="18"/>
        <v>-</v>
      </c>
      <c r="E116" s="77">
        <v>0</v>
      </c>
      <c r="F116" s="77">
        <v>0</v>
      </c>
      <c r="G116" s="42" t="str">
        <f t="shared" si="19"/>
        <v>-</v>
      </c>
      <c r="H116" s="77">
        <v>0</v>
      </c>
      <c r="I116" s="77">
        <v>0</v>
      </c>
      <c r="J116" s="42" t="str">
        <f t="shared" si="20"/>
        <v>-</v>
      </c>
      <c r="K116" s="77">
        <f t="shared" si="21"/>
        <v>0</v>
      </c>
      <c r="L116" s="77">
        <f t="shared" si="22"/>
        <v>0</v>
      </c>
      <c r="M116" s="66" t="str">
        <f t="shared" si="23"/>
        <v>-</v>
      </c>
    </row>
    <row r="117" spans="1:13" ht="15">
      <c r="A117" s="40" t="s">
        <v>80</v>
      </c>
      <c r="B117" s="78">
        <v>0</v>
      </c>
      <c r="C117" s="78">
        <v>0</v>
      </c>
      <c r="D117" s="41" t="str">
        <f t="shared" si="18"/>
        <v>-</v>
      </c>
      <c r="E117" s="78">
        <v>0</v>
      </c>
      <c r="F117" s="78">
        <v>0</v>
      </c>
      <c r="G117" s="41" t="str">
        <f t="shared" si="19"/>
        <v>-</v>
      </c>
      <c r="H117" s="78">
        <v>0</v>
      </c>
      <c r="I117" s="78">
        <v>0</v>
      </c>
      <c r="J117" s="41" t="str">
        <f t="shared" si="20"/>
        <v>-</v>
      </c>
      <c r="K117" s="78">
        <f t="shared" si="21"/>
        <v>0</v>
      </c>
      <c r="L117" s="78">
        <f t="shared" si="22"/>
        <v>0</v>
      </c>
      <c r="M117" s="67" t="str">
        <f t="shared" si="23"/>
        <v>-</v>
      </c>
    </row>
    <row r="118" spans="1:13" s="5" customFormat="1" ht="15">
      <c r="A118" s="65" t="s">
        <v>187</v>
      </c>
      <c r="B118" s="77">
        <v>0</v>
      </c>
      <c r="C118" s="77">
        <v>0</v>
      </c>
      <c r="D118" s="42" t="str">
        <f t="shared" si="18"/>
        <v>-</v>
      </c>
      <c r="E118" s="77">
        <v>0</v>
      </c>
      <c r="F118" s="77">
        <v>0</v>
      </c>
      <c r="G118" s="42" t="str">
        <f t="shared" si="19"/>
        <v>-</v>
      </c>
      <c r="H118" s="77">
        <v>0</v>
      </c>
      <c r="I118" s="77">
        <v>0</v>
      </c>
      <c r="J118" s="42" t="str">
        <f t="shared" si="20"/>
        <v>-</v>
      </c>
      <c r="K118" s="77">
        <f t="shared" si="21"/>
        <v>0</v>
      </c>
      <c r="L118" s="77">
        <f t="shared" si="22"/>
        <v>0</v>
      </c>
      <c r="M118" s="66" t="str">
        <f t="shared" si="23"/>
        <v>-</v>
      </c>
    </row>
    <row r="119" spans="1:13" ht="15">
      <c r="A119" s="40" t="s">
        <v>59</v>
      </c>
      <c r="B119" s="78">
        <v>0</v>
      </c>
      <c r="C119" s="78">
        <v>0</v>
      </c>
      <c r="D119" s="41" t="str">
        <f t="shared" si="18"/>
        <v>-</v>
      </c>
      <c r="E119" s="78">
        <v>115.4</v>
      </c>
      <c r="F119" s="78">
        <v>0</v>
      </c>
      <c r="G119" s="41" t="str">
        <f t="shared" si="19"/>
        <v>-</v>
      </c>
      <c r="H119" s="78">
        <v>0</v>
      </c>
      <c r="I119" s="78">
        <v>0</v>
      </c>
      <c r="J119" s="41" t="str">
        <f t="shared" si="20"/>
        <v>-</v>
      </c>
      <c r="K119" s="78">
        <f t="shared" si="21"/>
        <v>115.4</v>
      </c>
      <c r="L119" s="78">
        <f t="shared" si="22"/>
        <v>0</v>
      </c>
      <c r="M119" s="67" t="str">
        <f t="shared" si="23"/>
        <v>-</v>
      </c>
    </row>
    <row r="120" spans="1:13" s="5" customFormat="1" ht="15">
      <c r="A120" s="65" t="s">
        <v>201</v>
      </c>
      <c r="B120" s="77">
        <v>0</v>
      </c>
      <c r="C120" s="77">
        <v>0</v>
      </c>
      <c r="D120" s="42" t="str">
        <f t="shared" si="18"/>
        <v>-</v>
      </c>
      <c r="E120" s="77">
        <v>0</v>
      </c>
      <c r="F120" s="77">
        <v>0</v>
      </c>
      <c r="G120" s="42" t="str">
        <f t="shared" si="19"/>
        <v>-</v>
      </c>
      <c r="H120" s="77">
        <v>0</v>
      </c>
      <c r="I120" s="77">
        <v>0</v>
      </c>
      <c r="J120" s="42" t="str">
        <f t="shared" si="20"/>
        <v>-</v>
      </c>
      <c r="K120" s="77">
        <f t="shared" si="21"/>
        <v>0</v>
      </c>
      <c r="L120" s="77">
        <f t="shared" si="22"/>
        <v>0</v>
      </c>
      <c r="M120" s="66" t="str">
        <f t="shared" si="23"/>
        <v>-</v>
      </c>
    </row>
    <row r="121" spans="1:13" ht="15">
      <c r="A121" s="40" t="s">
        <v>63</v>
      </c>
      <c r="B121" s="78">
        <v>2900.06</v>
      </c>
      <c r="C121" s="78">
        <v>10269.088000000003</v>
      </c>
      <c r="D121" s="41">
        <f t="shared" si="18"/>
        <v>-71.75932273635206</v>
      </c>
      <c r="E121" s="78">
        <v>13489.361</v>
      </c>
      <c r="F121" s="78">
        <v>7963.913999999997</v>
      </c>
      <c r="G121" s="41">
        <f t="shared" si="19"/>
        <v>69.38104806254822</v>
      </c>
      <c r="H121" s="78">
        <v>0</v>
      </c>
      <c r="I121" s="78">
        <v>0</v>
      </c>
      <c r="J121" s="41" t="str">
        <f t="shared" si="20"/>
        <v>-</v>
      </c>
      <c r="K121" s="78">
        <f t="shared" si="21"/>
        <v>16389.421000000002</v>
      </c>
      <c r="L121" s="78">
        <f t="shared" si="22"/>
        <v>18233.002</v>
      </c>
      <c r="M121" s="67">
        <f t="shared" si="23"/>
        <v>-10.111231271734617</v>
      </c>
    </row>
    <row r="122" spans="1:13" s="5" customFormat="1" ht="15">
      <c r="A122" s="65" t="s">
        <v>60</v>
      </c>
      <c r="B122" s="77">
        <v>0</v>
      </c>
      <c r="C122" s="77">
        <v>0</v>
      </c>
      <c r="D122" s="42" t="str">
        <f t="shared" si="18"/>
        <v>-</v>
      </c>
      <c r="E122" s="77">
        <v>1823.295</v>
      </c>
      <c r="F122" s="77">
        <v>2782.402</v>
      </c>
      <c r="G122" s="42">
        <f t="shared" si="19"/>
        <v>-34.47046832197504</v>
      </c>
      <c r="H122" s="77">
        <v>0</v>
      </c>
      <c r="I122" s="77">
        <v>0</v>
      </c>
      <c r="J122" s="42" t="str">
        <f t="shared" si="20"/>
        <v>-</v>
      </c>
      <c r="K122" s="77">
        <f t="shared" si="21"/>
        <v>1823.295</v>
      </c>
      <c r="L122" s="77">
        <f t="shared" si="22"/>
        <v>2782.402</v>
      </c>
      <c r="M122" s="66">
        <f t="shared" si="23"/>
        <v>-34.47046832197504</v>
      </c>
    </row>
    <row r="123" spans="1:13" ht="15">
      <c r="A123" s="40" t="s">
        <v>61</v>
      </c>
      <c r="B123" s="78">
        <v>0</v>
      </c>
      <c r="C123" s="78">
        <v>0</v>
      </c>
      <c r="D123" s="41" t="str">
        <f t="shared" si="18"/>
        <v>-</v>
      </c>
      <c r="E123" s="78">
        <v>0</v>
      </c>
      <c r="F123" s="78">
        <v>0</v>
      </c>
      <c r="G123" s="41" t="str">
        <f t="shared" si="19"/>
        <v>-</v>
      </c>
      <c r="H123" s="78">
        <v>0</v>
      </c>
      <c r="I123" s="78">
        <v>0</v>
      </c>
      <c r="J123" s="41" t="str">
        <f t="shared" si="20"/>
        <v>-</v>
      </c>
      <c r="K123" s="78">
        <f t="shared" si="21"/>
        <v>0</v>
      </c>
      <c r="L123" s="78">
        <f t="shared" si="22"/>
        <v>0</v>
      </c>
      <c r="M123" s="67" t="str">
        <f t="shared" si="23"/>
        <v>-</v>
      </c>
    </row>
    <row r="124" spans="1:13" s="5" customFormat="1" ht="15">
      <c r="A124" s="65" t="s">
        <v>84</v>
      </c>
      <c r="B124" s="77">
        <v>0</v>
      </c>
      <c r="C124" s="77">
        <v>0</v>
      </c>
      <c r="D124" s="42" t="str">
        <f t="shared" si="18"/>
        <v>-</v>
      </c>
      <c r="E124" s="77">
        <v>0</v>
      </c>
      <c r="F124" s="77">
        <v>0</v>
      </c>
      <c r="G124" s="42" t="str">
        <f t="shared" si="19"/>
        <v>-</v>
      </c>
      <c r="H124" s="77">
        <v>0</v>
      </c>
      <c r="I124" s="77">
        <v>0</v>
      </c>
      <c r="J124" s="42" t="str">
        <f t="shared" si="20"/>
        <v>-</v>
      </c>
      <c r="K124" s="77">
        <f t="shared" si="21"/>
        <v>0</v>
      </c>
      <c r="L124" s="77">
        <f t="shared" si="22"/>
        <v>0</v>
      </c>
      <c r="M124" s="66" t="str">
        <f t="shared" si="23"/>
        <v>-</v>
      </c>
    </row>
    <row r="125" spans="1:13" ht="15">
      <c r="A125" s="40" t="s">
        <v>178</v>
      </c>
      <c r="B125" s="78">
        <v>0</v>
      </c>
      <c r="C125" s="78">
        <v>0</v>
      </c>
      <c r="D125" s="41" t="str">
        <f t="shared" si="18"/>
        <v>-</v>
      </c>
      <c r="E125" s="78">
        <v>0</v>
      </c>
      <c r="F125" s="78">
        <v>73.02199999999999</v>
      </c>
      <c r="G125" s="41">
        <f t="shared" si="19"/>
        <v>-100</v>
      </c>
      <c r="H125" s="78">
        <v>0</v>
      </c>
      <c r="I125" s="78">
        <v>0</v>
      </c>
      <c r="J125" s="41" t="str">
        <f t="shared" si="20"/>
        <v>-</v>
      </c>
      <c r="K125" s="78">
        <f t="shared" si="21"/>
        <v>0</v>
      </c>
      <c r="L125" s="78">
        <f t="shared" si="22"/>
        <v>73.02199999999999</v>
      </c>
      <c r="M125" s="67">
        <f t="shared" si="23"/>
        <v>-100</v>
      </c>
    </row>
    <row r="126" spans="1:13" s="5" customFormat="1" ht="15">
      <c r="A126" s="65" t="s">
        <v>93</v>
      </c>
      <c r="B126" s="77">
        <v>0</v>
      </c>
      <c r="C126" s="77">
        <v>0</v>
      </c>
      <c r="D126" s="42" t="str">
        <f t="shared" si="18"/>
        <v>-</v>
      </c>
      <c r="E126" s="77">
        <v>0</v>
      </c>
      <c r="F126" s="77">
        <v>26.65</v>
      </c>
      <c r="G126" s="42">
        <f t="shared" si="19"/>
        <v>-100</v>
      </c>
      <c r="H126" s="77">
        <v>0</v>
      </c>
      <c r="I126" s="77">
        <v>0</v>
      </c>
      <c r="J126" s="42" t="str">
        <f t="shared" si="20"/>
        <v>-</v>
      </c>
      <c r="K126" s="77">
        <f t="shared" si="21"/>
        <v>0</v>
      </c>
      <c r="L126" s="77">
        <f t="shared" si="22"/>
        <v>26.65</v>
      </c>
      <c r="M126" s="66">
        <f t="shared" si="23"/>
        <v>-100</v>
      </c>
    </row>
    <row r="127" spans="1:13" ht="15">
      <c r="A127" s="40" t="s">
        <v>86</v>
      </c>
      <c r="B127" s="78">
        <v>0</v>
      </c>
      <c r="C127" s="78">
        <v>0</v>
      </c>
      <c r="D127" s="41" t="str">
        <f t="shared" si="18"/>
        <v>-</v>
      </c>
      <c r="E127" s="78">
        <v>0</v>
      </c>
      <c r="F127" s="78">
        <v>0</v>
      </c>
      <c r="G127" s="41" t="str">
        <f t="shared" si="19"/>
        <v>-</v>
      </c>
      <c r="H127" s="78">
        <v>0</v>
      </c>
      <c r="I127" s="78">
        <v>0</v>
      </c>
      <c r="J127" s="41" t="str">
        <f t="shared" si="20"/>
        <v>-</v>
      </c>
      <c r="K127" s="78">
        <f t="shared" si="21"/>
        <v>0</v>
      </c>
      <c r="L127" s="78">
        <f t="shared" si="22"/>
        <v>0</v>
      </c>
      <c r="M127" s="67" t="str">
        <f t="shared" si="23"/>
        <v>-</v>
      </c>
    </row>
    <row r="128" spans="1:13" s="5" customFormat="1" ht="15">
      <c r="A128" s="65" t="s">
        <v>172</v>
      </c>
      <c r="B128" s="77">
        <v>0</v>
      </c>
      <c r="C128" s="77">
        <v>0</v>
      </c>
      <c r="D128" s="42" t="str">
        <f t="shared" si="18"/>
        <v>-</v>
      </c>
      <c r="E128" s="77">
        <v>0</v>
      </c>
      <c r="F128" s="77">
        <v>0</v>
      </c>
      <c r="G128" s="42" t="str">
        <f t="shared" si="19"/>
        <v>-</v>
      </c>
      <c r="H128" s="77">
        <v>0</v>
      </c>
      <c r="I128" s="77">
        <v>0</v>
      </c>
      <c r="J128" s="42" t="str">
        <f t="shared" si="20"/>
        <v>-</v>
      </c>
      <c r="K128" s="77">
        <f t="shared" si="21"/>
        <v>0</v>
      </c>
      <c r="L128" s="77">
        <f t="shared" si="22"/>
        <v>0</v>
      </c>
      <c r="M128" s="66" t="str">
        <f t="shared" si="23"/>
        <v>-</v>
      </c>
    </row>
    <row r="129" spans="1:13" ht="15">
      <c r="A129" s="40" t="s">
        <v>94</v>
      </c>
      <c r="B129" s="78">
        <v>0</v>
      </c>
      <c r="C129" s="78">
        <v>0</v>
      </c>
      <c r="D129" s="41" t="str">
        <f t="shared" si="18"/>
        <v>-</v>
      </c>
      <c r="E129" s="78">
        <v>0</v>
      </c>
      <c r="F129" s="78">
        <v>0</v>
      </c>
      <c r="G129" s="41" t="str">
        <f t="shared" si="19"/>
        <v>-</v>
      </c>
      <c r="H129" s="78">
        <v>0</v>
      </c>
      <c r="I129" s="78">
        <v>0</v>
      </c>
      <c r="J129" s="41" t="str">
        <f t="shared" si="20"/>
        <v>-</v>
      </c>
      <c r="K129" s="78">
        <f t="shared" si="21"/>
        <v>0</v>
      </c>
      <c r="L129" s="78">
        <f t="shared" si="22"/>
        <v>0</v>
      </c>
      <c r="M129" s="67" t="str">
        <f t="shared" si="23"/>
        <v>-</v>
      </c>
    </row>
    <row r="130" spans="1:13" ht="19.5" customHeight="1" thickBot="1">
      <c r="A130" s="135" t="s">
        <v>0</v>
      </c>
      <c r="B130" s="136">
        <f>SUM(B6:B129)</f>
        <v>6737.5579999999945</v>
      </c>
      <c r="C130" s="136">
        <f>SUM(C6:C129)</f>
        <v>21878.053000000004</v>
      </c>
      <c r="D130" s="137">
        <f t="shared" si="18"/>
        <v>-69.20403291828576</v>
      </c>
      <c r="E130" s="136">
        <f>SUM(E6:E129)</f>
        <v>91818.68900000001</v>
      </c>
      <c r="F130" s="136">
        <f>SUM(F6:F129)</f>
        <v>143940.84999999995</v>
      </c>
      <c r="G130" s="137">
        <f t="shared" si="19"/>
        <v>-36.210819235818015</v>
      </c>
      <c r="H130" s="136">
        <f>SUM(H6:H129)</f>
        <v>1952.007</v>
      </c>
      <c r="I130" s="136">
        <f>SUM(I6:I129)</f>
        <v>3039.5619999999994</v>
      </c>
      <c r="J130" s="137">
        <f t="shared" si="20"/>
        <v>-35.77999066970832</v>
      </c>
      <c r="K130" s="136">
        <f>SUM(K6:K129)</f>
        <v>100508.254</v>
      </c>
      <c r="L130" s="136">
        <f>SUM(L6:L129)</f>
        <v>168858.46499999997</v>
      </c>
      <c r="M130" s="138">
        <f t="shared" si="23"/>
        <v>-40.47781140258499</v>
      </c>
    </row>
  </sheetData>
  <sheetProtection/>
  <mergeCells count="8">
    <mergeCell ref="A1:A4"/>
    <mergeCell ref="B1:M1"/>
    <mergeCell ref="B2:M2"/>
    <mergeCell ref="B3:M3"/>
    <mergeCell ref="B4:D4"/>
    <mergeCell ref="E4:G4"/>
    <mergeCell ref="K4:M4"/>
    <mergeCell ref="H4:J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47" r:id="rId2"/>
  <rowBreaks count="1" manualBreakCount="1">
    <brk id="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="60" zoomScaleNormal="60" zoomScalePageLayoutView="0" workbookViewId="0" topLeftCell="A1">
      <selection activeCell="A1" sqref="A1:A4"/>
    </sheetView>
  </sheetViews>
  <sheetFormatPr defaultColWidth="9.140625" defaultRowHeight="12.75"/>
  <cols>
    <col min="1" max="1" width="28.57421875" style="0" customWidth="1"/>
    <col min="2" max="3" width="11.7109375" style="0" customWidth="1"/>
    <col min="4" max="4" width="11.28125" style="0" customWidth="1"/>
    <col min="5" max="13" width="11.7109375" style="0" customWidth="1"/>
    <col min="14" max="33" width="9.140625" style="5" customWidth="1"/>
  </cols>
  <sheetData>
    <row r="1" spans="1:13" ht="18">
      <c r="A1" s="180"/>
      <c r="B1" s="188" t="s">
        <v>216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</row>
    <row r="2" spans="1:13" ht="18">
      <c r="A2" s="181"/>
      <c r="B2" s="197" t="s">
        <v>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</row>
    <row r="3" spans="1:13" ht="18.75" thickBot="1">
      <c r="A3" s="181"/>
      <c r="B3" s="194" t="s">
        <v>62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13" ht="15.75" thickBot="1">
      <c r="A4" s="182"/>
      <c r="B4" s="183" t="s">
        <v>9</v>
      </c>
      <c r="C4" s="184"/>
      <c r="D4" s="185"/>
      <c r="E4" s="183" t="s">
        <v>10</v>
      </c>
      <c r="F4" s="184"/>
      <c r="G4" s="186"/>
      <c r="H4" s="187" t="s">
        <v>91</v>
      </c>
      <c r="I4" s="187"/>
      <c r="J4" s="187"/>
      <c r="K4" s="183" t="s">
        <v>0</v>
      </c>
      <c r="L4" s="184"/>
      <c r="M4" s="186"/>
    </row>
    <row r="5" spans="1:13" ht="30">
      <c r="A5" s="74"/>
      <c r="B5" s="75" t="s">
        <v>115</v>
      </c>
      <c r="C5" s="75" t="s">
        <v>116</v>
      </c>
      <c r="D5" s="75" t="s">
        <v>3</v>
      </c>
      <c r="E5" s="75" t="s">
        <v>115</v>
      </c>
      <c r="F5" s="75" t="s">
        <v>116</v>
      </c>
      <c r="G5" s="75" t="s">
        <v>3</v>
      </c>
      <c r="H5" s="75" t="s">
        <v>115</v>
      </c>
      <c r="I5" s="75" t="s">
        <v>116</v>
      </c>
      <c r="J5" s="75" t="s">
        <v>3</v>
      </c>
      <c r="K5" s="75" t="s">
        <v>115</v>
      </c>
      <c r="L5" s="75" t="s">
        <v>116</v>
      </c>
      <c r="M5" s="76" t="s">
        <v>3</v>
      </c>
    </row>
    <row r="6" spans="1:13" ht="15">
      <c r="A6" s="69" t="s">
        <v>146</v>
      </c>
      <c r="B6" s="81">
        <v>20749.707</v>
      </c>
      <c r="C6" s="81">
        <v>28214.895</v>
      </c>
      <c r="D6" s="50">
        <f>IF(B6=0,0,C6/B6)</f>
        <v>1.35977317655618</v>
      </c>
      <c r="E6" s="81">
        <v>116767.176</v>
      </c>
      <c r="F6" s="81">
        <v>249035.542</v>
      </c>
      <c r="G6" s="50">
        <f>IF(E6=0,0,F6/E6)</f>
        <v>2.1327529750312704</v>
      </c>
      <c r="H6" s="81">
        <v>752.283</v>
      </c>
      <c r="I6" s="81">
        <v>1973.162</v>
      </c>
      <c r="J6" s="50">
        <f>IF(H6=0,0,I6/H6)</f>
        <v>2.6228985634395565</v>
      </c>
      <c r="K6" s="81">
        <f>B6+E6+H6</f>
        <v>138269.166</v>
      </c>
      <c r="L6" s="81">
        <f>C6+F6+I6</f>
        <v>279223.599</v>
      </c>
      <c r="M6" s="70">
        <f>IF(K6=0,0,L6/K6)</f>
        <v>2.019420577108276</v>
      </c>
    </row>
    <row r="7" spans="1:13" ht="15">
      <c r="A7" s="71" t="s">
        <v>145</v>
      </c>
      <c r="B7" s="82">
        <v>9002.549</v>
      </c>
      <c r="C7" s="82">
        <v>12468.422</v>
      </c>
      <c r="D7" s="51">
        <f>IF(B7=0,0,C7/B7)</f>
        <v>1.3849879628536317</v>
      </c>
      <c r="E7" s="82">
        <v>88295.457</v>
      </c>
      <c r="F7" s="82">
        <v>172511.385</v>
      </c>
      <c r="G7" s="51">
        <f>IF(E7=0,0,F7/E7)</f>
        <v>1.9537968414388525</v>
      </c>
      <c r="H7" s="82">
        <v>24.064</v>
      </c>
      <c r="I7" s="82">
        <v>49.348</v>
      </c>
      <c r="J7" s="51">
        <f>IF(H7=0,0,I7/H7)</f>
        <v>2.0506981382978724</v>
      </c>
      <c r="K7" s="82">
        <f>B7+E7+H7</f>
        <v>97322.06999999999</v>
      </c>
      <c r="L7" s="82">
        <f>C7+F7+I7</f>
        <v>185029.155</v>
      </c>
      <c r="M7" s="72">
        <f>IF(K7=0,0,L7/K7)</f>
        <v>1.9012044749972952</v>
      </c>
    </row>
    <row r="8" spans="1:13" ht="15">
      <c r="A8" s="69" t="s">
        <v>147</v>
      </c>
      <c r="B8" s="81">
        <v>5619.746</v>
      </c>
      <c r="C8" s="81">
        <v>7656.226</v>
      </c>
      <c r="D8" s="50">
        <f aca="true" t="shared" si="0" ref="D8:D35">IF(B8=0,0,C8/B8)</f>
        <v>1.3623793673237188</v>
      </c>
      <c r="E8" s="81">
        <v>22187.944</v>
      </c>
      <c r="F8" s="81">
        <v>44339.402</v>
      </c>
      <c r="G8" s="50">
        <f aca="true" t="shared" si="1" ref="G8:G35">IF(E8=0,0,F8/E8)</f>
        <v>1.9983555934700394</v>
      </c>
      <c r="H8" s="81">
        <v>3.34</v>
      </c>
      <c r="I8" s="81">
        <v>11.377</v>
      </c>
      <c r="J8" s="50">
        <f aca="true" t="shared" si="2" ref="J8:J35">IF(H8=0,0,I8/H8)</f>
        <v>3.406287425149701</v>
      </c>
      <c r="K8" s="81">
        <f aca="true" t="shared" si="3" ref="K8:K35">B8+E8+H8</f>
        <v>27811.03</v>
      </c>
      <c r="L8" s="81">
        <f aca="true" t="shared" si="4" ref="L8:L35">C8+F8+I8</f>
        <v>52007.005000000005</v>
      </c>
      <c r="M8" s="70">
        <f aca="true" t="shared" si="5" ref="M8:M35">IF(K8=0,0,L8/K8)</f>
        <v>1.8700136240908736</v>
      </c>
    </row>
    <row r="9" spans="1:13" ht="15">
      <c r="A9" s="71" t="s">
        <v>148</v>
      </c>
      <c r="B9" s="82">
        <v>0</v>
      </c>
      <c r="C9" s="82">
        <v>0</v>
      </c>
      <c r="D9" s="51">
        <f t="shared" si="0"/>
        <v>0</v>
      </c>
      <c r="E9" s="82">
        <v>682.36</v>
      </c>
      <c r="F9" s="82">
        <v>1145.44</v>
      </c>
      <c r="G9" s="51">
        <f t="shared" si="1"/>
        <v>1.6786447036754792</v>
      </c>
      <c r="H9" s="82">
        <v>1869.765</v>
      </c>
      <c r="I9" s="82">
        <v>6800.429</v>
      </c>
      <c r="J9" s="51">
        <f t="shared" si="2"/>
        <v>3.637050110575393</v>
      </c>
      <c r="K9" s="82">
        <f t="shared" si="3"/>
        <v>2552.125</v>
      </c>
      <c r="L9" s="82">
        <f t="shared" si="4"/>
        <v>7945.869000000001</v>
      </c>
      <c r="M9" s="72">
        <f t="shared" si="5"/>
        <v>3.113432531713768</v>
      </c>
    </row>
    <row r="10" spans="1:13" ht="15">
      <c r="A10" s="69" t="s">
        <v>149</v>
      </c>
      <c r="B10" s="81">
        <v>2.4</v>
      </c>
      <c r="C10" s="81">
        <v>25.436</v>
      </c>
      <c r="D10" s="50">
        <f t="shared" si="0"/>
        <v>10.598333333333334</v>
      </c>
      <c r="E10" s="81">
        <v>48.418</v>
      </c>
      <c r="F10" s="81">
        <v>154.982</v>
      </c>
      <c r="G10" s="50">
        <f t="shared" si="1"/>
        <v>3.200917014333512</v>
      </c>
      <c r="H10" s="81">
        <v>0</v>
      </c>
      <c r="I10" s="81">
        <v>0</v>
      </c>
      <c r="J10" s="50">
        <f t="shared" si="2"/>
        <v>0</v>
      </c>
      <c r="K10" s="81">
        <f t="shared" si="3"/>
        <v>50.818</v>
      </c>
      <c r="L10" s="81">
        <f t="shared" si="4"/>
        <v>180.418</v>
      </c>
      <c r="M10" s="70">
        <f t="shared" si="5"/>
        <v>3.550277460742257</v>
      </c>
    </row>
    <row r="11" spans="1:13" ht="15">
      <c r="A11" s="71" t="s">
        <v>150</v>
      </c>
      <c r="B11" s="82">
        <v>0</v>
      </c>
      <c r="C11" s="82">
        <v>0</v>
      </c>
      <c r="D11" s="51">
        <f t="shared" si="0"/>
        <v>0</v>
      </c>
      <c r="E11" s="82">
        <v>0</v>
      </c>
      <c r="F11" s="82">
        <v>0</v>
      </c>
      <c r="G11" s="51">
        <f t="shared" si="1"/>
        <v>0</v>
      </c>
      <c r="H11" s="82">
        <v>0</v>
      </c>
      <c r="I11" s="82">
        <v>0</v>
      </c>
      <c r="J11" s="51">
        <f t="shared" si="2"/>
        <v>0</v>
      </c>
      <c r="K11" s="82">
        <f t="shared" si="3"/>
        <v>0</v>
      </c>
      <c r="L11" s="82">
        <f t="shared" si="4"/>
        <v>0</v>
      </c>
      <c r="M11" s="72">
        <f t="shared" si="5"/>
        <v>0</v>
      </c>
    </row>
    <row r="12" spans="1:13" ht="15">
      <c r="A12" s="69" t="s">
        <v>151</v>
      </c>
      <c r="B12" s="81">
        <v>0</v>
      </c>
      <c r="C12" s="81">
        <v>0</v>
      </c>
      <c r="D12" s="50">
        <f t="shared" si="0"/>
        <v>0</v>
      </c>
      <c r="E12" s="81">
        <v>27695.125</v>
      </c>
      <c r="F12" s="81">
        <v>61439.145</v>
      </c>
      <c r="G12" s="50">
        <f t="shared" si="1"/>
        <v>2.218410099250319</v>
      </c>
      <c r="H12" s="81">
        <v>48.943</v>
      </c>
      <c r="I12" s="81">
        <v>143.237</v>
      </c>
      <c r="J12" s="50">
        <f t="shared" si="2"/>
        <v>2.926608503769691</v>
      </c>
      <c r="K12" s="81">
        <f t="shared" si="3"/>
        <v>27744.068</v>
      </c>
      <c r="L12" s="81">
        <f t="shared" si="4"/>
        <v>61582.382</v>
      </c>
      <c r="M12" s="70">
        <f t="shared" si="5"/>
        <v>2.219659424133476</v>
      </c>
    </row>
    <row r="13" spans="1:13" ht="15">
      <c r="A13" s="71" t="s">
        <v>152</v>
      </c>
      <c r="B13" s="82">
        <v>100.948</v>
      </c>
      <c r="C13" s="82">
        <v>131.349</v>
      </c>
      <c r="D13" s="51">
        <f t="shared" si="0"/>
        <v>1.3011550501248168</v>
      </c>
      <c r="E13" s="82">
        <v>5042.564</v>
      </c>
      <c r="F13" s="82">
        <v>8854.236</v>
      </c>
      <c r="G13" s="51">
        <f t="shared" si="1"/>
        <v>1.7558995780717905</v>
      </c>
      <c r="H13" s="82">
        <v>0</v>
      </c>
      <c r="I13" s="82">
        <v>0</v>
      </c>
      <c r="J13" s="51">
        <f t="shared" si="2"/>
        <v>0</v>
      </c>
      <c r="K13" s="82">
        <f t="shared" si="3"/>
        <v>5143.512000000001</v>
      </c>
      <c r="L13" s="82">
        <f t="shared" si="4"/>
        <v>8985.585000000001</v>
      </c>
      <c r="M13" s="72">
        <f t="shared" si="5"/>
        <v>1.7469746352297808</v>
      </c>
    </row>
    <row r="14" spans="1:13" ht="15">
      <c r="A14" s="69" t="s">
        <v>153</v>
      </c>
      <c r="B14" s="81">
        <v>1525.524</v>
      </c>
      <c r="C14" s="81">
        <v>2045.536</v>
      </c>
      <c r="D14" s="50">
        <f t="shared" si="0"/>
        <v>1.3408743487483645</v>
      </c>
      <c r="E14" s="81">
        <v>14262.998</v>
      </c>
      <c r="F14" s="81">
        <v>29785.957</v>
      </c>
      <c r="G14" s="50">
        <f t="shared" si="1"/>
        <v>2.088337739372886</v>
      </c>
      <c r="H14" s="81">
        <v>297.326</v>
      </c>
      <c r="I14" s="81">
        <v>908.29</v>
      </c>
      <c r="J14" s="50">
        <f t="shared" si="2"/>
        <v>3.054862339654117</v>
      </c>
      <c r="K14" s="81">
        <f t="shared" si="3"/>
        <v>16085.847999999998</v>
      </c>
      <c r="L14" s="81">
        <f t="shared" si="4"/>
        <v>32739.783</v>
      </c>
      <c r="M14" s="70">
        <f t="shared" si="5"/>
        <v>2.035315949771501</v>
      </c>
    </row>
    <row r="15" spans="1:13" ht="15">
      <c r="A15" s="71" t="s">
        <v>154</v>
      </c>
      <c r="B15" s="82">
        <v>7247.687</v>
      </c>
      <c r="C15" s="82">
        <v>10225.364</v>
      </c>
      <c r="D15" s="51">
        <f t="shared" si="0"/>
        <v>1.410845142733123</v>
      </c>
      <c r="E15" s="82">
        <v>19923.664</v>
      </c>
      <c r="F15" s="82">
        <v>45005.459</v>
      </c>
      <c r="G15" s="51">
        <f t="shared" si="1"/>
        <v>2.2588946992882435</v>
      </c>
      <c r="H15" s="82">
        <v>93.62</v>
      </c>
      <c r="I15" s="82">
        <v>172.444</v>
      </c>
      <c r="J15" s="51">
        <f t="shared" si="2"/>
        <v>1.8419568468276006</v>
      </c>
      <c r="K15" s="82">
        <f t="shared" si="3"/>
        <v>27264.971</v>
      </c>
      <c r="L15" s="82">
        <f t="shared" si="4"/>
        <v>55403.26700000001</v>
      </c>
      <c r="M15" s="72">
        <f t="shared" si="5"/>
        <v>2.0320310261837435</v>
      </c>
    </row>
    <row r="16" spans="1:13" ht="15">
      <c r="A16" s="69" t="s">
        <v>155</v>
      </c>
      <c r="B16" s="81">
        <v>0</v>
      </c>
      <c r="C16" s="81">
        <v>0</v>
      </c>
      <c r="D16" s="50">
        <f t="shared" si="0"/>
        <v>0</v>
      </c>
      <c r="E16" s="81">
        <v>0</v>
      </c>
      <c r="F16" s="81">
        <v>0</v>
      </c>
      <c r="G16" s="50">
        <f t="shared" si="1"/>
        <v>0</v>
      </c>
      <c r="H16" s="81">
        <v>0</v>
      </c>
      <c r="I16" s="81">
        <v>0</v>
      </c>
      <c r="J16" s="50">
        <f t="shared" si="2"/>
        <v>0</v>
      </c>
      <c r="K16" s="81">
        <f t="shared" si="3"/>
        <v>0</v>
      </c>
      <c r="L16" s="81">
        <f t="shared" si="4"/>
        <v>0</v>
      </c>
      <c r="M16" s="70">
        <f t="shared" si="5"/>
        <v>0</v>
      </c>
    </row>
    <row r="17" spans="1:13" ht="15">
      <c r="A17" s="71" t="s">
        <v>156</v>
      </c>
      <c r="B17" s="82">
        <v>0</v>
      </c>
      <c r="C17" s="82">
        <v>0</v>
      </c>
      <c r="D17" s="51">
        <f t="shared" si="0"/>
        <v>0</v>
      </c>
      <c r="E17" s="82">
        <v>0</v>
      </c>
      <c r="F17" s="82">
        <v>0</v>
      </c>
      <c r="G17" s="51">
        <f t="shared" si="1"/>
        <v>0</v>
      </c>
      <c r="H17" s="82">
        <v>0</v>
      </c>
      <c r="I17" s="82">
        <v>0</v>
      </c>
      <c r="J17" s="51">
        <f t="shared" si="2"/>
        <v>0</v>
      </c>
      <c r="K17" s="82">
        <f t="shared" si="3"/>
        <v>0</v>
      </c>
      <c r="L17" s="82">
        <f t="shared" si="4"/>
        <v>0</v>
      </c>
      <c r="M17" s="72">
        <f t="shared" si="5"/>
        <v>0</v>
      </c>
    </row>
    <row r="18" spans="1:13" ht="15">
      <c r="A18" s="69" t="s">
        <v>157</v>
      </c>
      <c r="B18" s="81">
        <v>0</v>
      </c>
      <c r="C18" s="81">
        <v>0</v>
      </c>
      <c r="D18" s="50">
        <f t="shared" si="0"/>
        <v>0</v>
      </c>
      <c r="E18" s="81">
        <v>0</v>
      </c>
      <c r="F18" s="81">
        <v>0</v>
      </c>
      <c r="G18" s="50">
        <f t="shared" si="1"/>
        <v>0</v>
      </c>
      <c r="H18" s="81">
        <v>0</v>
      </c>
      <c r="I18" s="81">
        <v>0</v>
      </c>
      <c r="J18" s="50">
        <f t="shared" si="2"/>
        <v>0</v>
      </c>
      <c r="K18" s="81">
        <f t="shared" si="3"/>
        <v>0</v>
      </c>
      <c r="L18" s="81">
        <f t="shared" si="4"/>
        <v>0</v>
      </c>
      <c r="M18" s="70">
        <f t="shared" si="5"/>
        <v>0</v>
      </c>
    </row>
    <row r="19" spans="1:13" ht="15">
      <c r="A19" s="71" t="s">
        <v>158</v>
      </c>
      <c r="B19" s="82">
        <v>0</v>
      </c>
      <c r="C19" s="82">
        <v>0</v>
      </c>
      <c r="D19" s="51">
        <f t="shared" si="0"/>
        <v>0</v>
      </c>
      <c r="E19" s="82">
        <v>0</v>
      </c>
      <c r="F19" s="82">
        <v>0</v>
      </c>
      <c r="G19" s="51">
        <f t="shared" si="1"/>
        <v>0</v>
      </c>
      <c r="H19" s="82">
        <v>0</v>
      </c>
      <c r="I19" s="82">
        <v>0</v>
      </c>
      <c r="J19" s="51">
        <f t="shared" si="2"/>
        <v>0</v>
      </c>
      <c r="K19" s="82">
        <f t="shared" si="3"/>
        <v>0</v>
      </c>
      <c r="L19" s="82">
        <f t="shared" si="4"/>
        <v>0</v>
      </c>
      <c r="M19" s="72">
        <f t="shared" si="5"/>
        <v>0</v>
      </c>
    </row>
    <row r="20" spans="1:13" ht="15">
      <c r="A20" s="69" t="s">
        <v>159</v>
      </c>
      <c r="B20" s="81">
        <v>0</v>
      </c>
      <c r="C20" s="81">
        <v>0</v>
      </c>
      <c r="D20" s="50">
        <f t="shared" si="0"/>
        <v>0</v>
      </c>
      <c r="E20" s="81">
        <v>0</v>
      </c>
      <c r="F20" s="81">
        <v>0</v>
      </c>
      <c r="G20" s="50">
        <f t="shared" si="1"/>
        <v>0</v>
      </c>
      <c r="H20" s="81">
        <v>0</v>
      </c>
      <c r="I20" s="81">
        <v>0</v>
      </c>
      <c r="J20" s="50">
        <f t="shared" si="2"/>
        <v>0</v>
      </c>
      <c r="K20" s="81">
        <f t="shared" si="3"/>
        <v>0</v>
      </c>
      <c r="L20" s="81">
        <f t="shared" si="4"/>
        <v>0</v>
      </c>
      <c r="M20" s="70">
        <f t="shared" si="5"/>
        <v>0</v>
      </c>
    </row>
    <row r="21" spans="1:13" ht="15">
      <c r="A21" s="71" t="s">
        <v>160</v>
      </c>
      <c r="B21" s="82">
        <v>0</v>
      </c>
      <c r="C21" s="82">
        <v>0</v>
      </c>
      <c r="D21" s="51">
        <f t="shared" si="0"/>
        <v>0</v>
      </c>
      <c r="E21" s="82">
        <v>0</v>
      </c>
      <c r="F21" s="82">
        <v>0</v>
      </c>
      <c r="G21" s="51">
        <f t="shared" si="1"/>
        <v>0</v>
      </c>
      <c r="H21" s="82">
        <v>0</v>
      </c>
      <c r="I21" s="82">
        <v>0</v>
      </c>
      <c r="J21" s="51">
        <f t="shared" si="2"/>
        <v>0</v>
      </c>
      <c r="K21" s="82">
        <f t="shared" si="3"/>
        <v>0</v>
      </c>
      <c r="L21" s="82">
        <f t="shared" si="4"/>
        <v>0</v>
      </c>
      <c r="M21" s="72">
        <f t="shared" si="5"/>
        <v>0</v>
      </c>
    </row>
    <row r="22" spans="1:13" ht="15">
      <c r="A22" s="69" t="s">
        <v>161</v>
      </c>
      <c r="B22" s="81">
        <v>0</v>
      </c>
      <c r="C22" s="81">
        <v>0</v>
      </c>
      <c r="D22" s="50">
        <f t="shared" si="0"/>
        <v>0</v>
      </c>
      <c r="E22" s="81">
        <v>0</v>
      </c>
      <c r="F22" s="81">
        <v>0</v>
      </c>
      <c r="G22" s="50">
        <f t="shared" si="1"/>
        <v>0</v>
      </c>
      <c r="H22" s="81">
        <v>0</v>
      </c>
      <c r="I22" s="81">
        <v>0</v>
      </c>
      <c r="J22" s="50">
        <f t="shared" si="2"/>
        <v>0</v>
      </c>
      <c r="K22" s="81">
        <f t="shared" si="3"/>
        <v>0</v>
      </c>
      <c r="L22" s="81">
        <f t="shared" si="4"/>
        <v>0</v>
      </c>
      <c r="M22" s="70">
        <f t="shared" si="5"/>
        <v>0</v>
      </c>
    </row>
    <row r="23" spans="1:13" ht="15">
      <c r="A23" s="71" t="s">
        <v>162</v>
      </c>
      <c r="B23" s="82">
        <v>0</v>
      </c>
      <c r="C23" s="82">
        <v>0</v>
      </c>
      <c r="D23" s="51">
        <f t="shared" si="0"/>
        <v>0</v>
      </c>
      <c r="E23" s="82">
        <v>0</v>
      </c>
      <c r="F23" s="82">
        <v>0</v>
      </c>
      <c r="G23" s="51">
        <f t="shared" si="1"/>
        <v>0</v>
      </c>
      <c r="H23" s="82">
        <v>0</v>
      </c>
      <c r="I23" s="82">
        <v>0</v>
      </c>
      <c r="J23" s="51">
        <f t="shared" si="2"/>
        <v>0</v>
      </c>
      <c r="K23" s="82">
        <f t="shared" si="3"/>
        <v>0</v>
      </c>
      <c r="L23" s="82">
        <f t="shared" si="4"/>
        <v>0</v>
      </c>
      <c r="M23" s="72">
        <f t="shared" si="5"/>
        <v>0</v>
      </c>
    </row>
    <row r="24" spans="1:13" ht="15">
      <c r="A24" s="69" t="s">
        <v>163</v>
      </c>
      <c r="B24" s="81">
        <v>0</v>
      </c>
      <c r="C24" s="81">
        <v>0</v>
      </c>
      <c r="D24" s="50">
        <f t="shared" si="0"/>
        <v>0</v>
      </c>
      <c r="E24" s="81">
        <v>0</v>
      </c>
      <c r="F24" s="81">
        <v>0</v>
      </c>
      <c r="G24" s="50">
        <f t="shared" si="1"/>
        <v>0</v>
      </c>
      <c r="H24" s="81">
        <v>0</v>
      </c>
      <c r="I24" s="81">
        <v>0</v>
      </c>
      <c r="J24" s="50">
        <f t="shared" si="2"/>
        <v>0</v>
      </c>
      <c r="K24" s="81">
        <f t="shared" si="3"/>
        <v>0</v>
      </c>
      <c r="L24" s="81">
        <f t="shared" si="4"/>
        <v>0</v>
      </c>
      <c r="M24" s="70">
        <f t="shared" si="5"/>
        <v>0</v>
      </c>
    </row>
    <row r="25" spans="1:13" ht="15">
      <c r="A25" s="71" t="s">
        <v>164</v>
      </c>
      <c r="B25" s="82">
        <v>0</v>
      </c>
      <c r="C25" s="82">
        <v>0</v>
      </c>
      <c r="D25" s="51">
        <f t="shared" si="0"/>
        <v>0</v>
      </c>
      <c r="E25" s="82">
        <v>0</v>
      </c>
      <c r="F25" s="82">
        <v>0</v>
      </c>
      <c r="G25" s="51">
        <f t="shared" si="1"/>
        <v>0</v>
      </c>
      <c r="H25" s="82">
        <v>0</v>
      </c>
      <c r="I25" s="82">
        <v>0</v>
      </c>
      <c r="J25" s="51">
        <f t="shared" si="2"/>
        <v>0</v>
      </c>
      <c r="K25" s="82">
        <f t="shared" si="3"/>
        <v>0</v>
      </c>
      <c r="L25" s="82">
        <f t="shared" si="4"/>
        <v>0</v>
      </c>
      <c r="M25" s="72">
        <f t="shared" si="5"/>
        <v>0</v>
      </c>
    </row>
    <row r="26" spans="1:13" ht="15">
      <c r="A26" s="69" t="s">
        <v>165</v>
      </c>
      <c r="B26" s="81">
        <v>0</v>
      </c>
      <c r="C26" s="81">
        <v>0</v>
      </c>
      <c r="D26" s="50">
        <f t="shared" si="0"/>
        <v>0</v>
      </c>
      <c r="E26" s="81">
        <v>0</v>
      </c>
      <c r="F26" s="81">
        <v>0</v>
      </c>
      <c r="G26" s="50">
        <f t="shared" si="1"/>
        <v>0</v>
      </c>
      <c r="H26" s="81">
        <v>0</v>
      </c>
      <c r="I26" s="81">
        <v>0</v>
      </c>
      <c r="J26" s="50">
        <f t="shared" si="2"/>
        <v>0</v>
      </c>
      <c r="K26" s="81">
        <f t="shared" si="3"/>
        <v>0</v>
      </c>
      <c r="L26" s="81">
        <f t="shared" si="4"/>
        <v>0</v>
      </c>
      <c r="M26" s="70">
        <f t="shared" si="5"/>
        <v>0</v>
      </c>
    </row>
    <row r="27" spans="1:13" ht="15">
      <c r="A27" s="71" t="s">
        <v>166</v>
      </c>
      <c r="B27" s="82">
        <v>0</v>
      </c>
      <c r="C27" s="82">
        <v>0</v>
      </c>
      <c r="D27" s="51">
        <f t="shared" si="0"/>
        <v>0</v>
      </c>
      <c r="E27" s="82">
        <v>0</v>
      </c>
      <c r="F27" s="82">
        <v>0</v>
      </c>
      <c r="G27" s="51">
        <f t="shared" si="1"/>
        <v>0</v>
      </c>
      <c r="H27" s="82">
        <v>0</v>
      </c>
      <c r="I27" s="82">
        <v>0</v>
      </c>
      <c r="J27" s="51">
        <f t="shared" si="2"/>
        <v>0</v>
      </c>
      <c r="K27" s="82">
        <f t="shared" si="3"/>
        <v>0</v>
      </c>
      <c r="L27" s="82">
        <f t="shared" si="4"/>
        <v>0</v>
      </c>
      <c r="M27" s="72">
        <f t="shared" si="5"/>
        <v>0</v>
      </c>
    </row>
    <row r="28" spans="1:13" ht="15">
      <c r="A28" s="69" t="s">
        <v>167</v>
      </c>
      <c r="B28" s="81">
        <v>0</v>
      </c>
      <c r="C28" s="81">
        <v>0</v>
      </c>
      <c r="D28" s="50">
        <f t="shared" si="0"/>
        <v>0</v>
      </c>
      <c r="E28" s="81">
        <v>0</v>
      </c>
      <c r="F28" s="81">
        <v>0</v>
      </c>
      <c r="G28" s="50">
        <f t="shared" si="1"/>
        <v>0</v>
      </c>
      <c r="H28" s="81">
        <v>0</v>
      </c>
      <c r="I28" s="81">
        <v>0</v>
      </c>
      <c r="J28" s="50">
        <f t="shared" si="2"/>
        <v>0</v>
      </c>
      <c r="K28" s="81">
        <f t="shared" si="3"/>
        <v>0</v>
      </c>
      <c r="L28" s="81">
        <f t="shared" si="4"/>
        <v>0</v>
      </c>
      <c r="M28" s="70">
        <f t="shared" si="5"/>
        <v>0</v>
      </c>
    </row>
    <row r="29" spans="1:13" ht="15">
      <c r="A29" s="71" t="s">
        <v>168</v>
      </c>
      <c r="B29" s="82">
        <v>0</v>
      </c>
      <c r="C29" s="82">
        <v>0</v>
      </c>
      <c r="D29" s="51">
        <f t="shared" si="0"/>
        <v>0</v>
      </c>
      <c r="E29" s="82">
        <v>0</v>
      </c>
      <c r="F29" s="82">
        <v>0</v>
      </c>
      <c r="G29" s="51">
        <f t="shared" si="1"/>
        <v>0</v>
      </c>
      <c r="H29" s="82">
        <v>0</v>
      </c>
      <c r="I29" s="82">
        <v>0</v>
      </c>
      <c r="J29" s="51">
        <f t="shared" si="2"/>
        <v>0</v>
      </c>
      <c r="K29" s="82">
        <f t="shared" si="3"/>
        <v>0</v>
      </c>
      <c r="L29" s="82">
        <f t="shared" si="4"/>
        <v>0</v>
      </c>
      <c r="M29" s="72">
        <f t="shared" si="5"/>
        <v>0</v>
      </c>
    </row>
    <row r="30" spans="1:13" ht="15">
      <c r="A30" s="69" t="s">
        <v>169</v>
      </c>
      <c r="B30" s="81">
        <v>0</v>
      </c>
      <c r="C30" s="81">
        <v>0</v>
      </c>
      <c r="D30" s="50">
        <f t="shared" si="0"/>
        <v>0</v>
      </c>
      <c r="E30" s="81">
        <v>0</v>
      </c>
      <c r="F30" s="81">
        <v>0</v>
      </c>
      <c r="G30" s="50">
        <f t="shared" si="1"/>
        <v>0</v>
      </c>
      <c r="H30" s="81">
        <v>0</v>
      </c>
      <c r="I30" s="81">
        <v>0</v>
      </c>
      <c r="J30" s="50">
        <f t="shared" si="2"/>
        <v>0</v>
      </c>
      <c r="K30" s="81">
        <f t="shared" si="3"/>
        <v>0</v>
      </c>
      <c r="L30" s="81">
        <f t="shared" si="4"/>
        <v>0</v>
      </c>
      <c r="M30" s="70">
        <f t="shared" si="5"/>
        <v>0</v>
      </c>
    </row>
    <row r="31" spans="1:13" ht="15">
      <c r="A31" s="71" t="s">
        <v>170</v>
      </c>
      <c r="B31" s="82">
        <v>0</v>
      </c>
      <c r="C31" s="82">
        <v>0</v>
      </c>
      <c r="D31" s="51">
        <f t="shared" si="0"/>
        <v>0</v>
      </c>
      <c r="E31" s="82">
        <v>0</v>
      </c>
      <c r="F31" s="82">
        <v>0</v>
      </c>
      <c r="G31" s="51">
        <f t="shared" si="1"/>
        <v>0</v>
      </c>
      <c r="H31" s="82">
        <v>0</v>
      </c>
      <c r="I31" s="82">
        <v>0</v>
      </c>
      <c r="J31" s="51">
        <f t="shared" si="2"/>
        <v>0</v>
      </c>
      <c r="K31" s="82">
        <f t="shared" si="3"/>
        <v>0</v>
      </c>
      <c r="L31" s="82">
        <f t="shared" si="4"/>
        <v>0</v>
      </c>
      <c r="M31" s="72">
        <f t="shared" si="5"/>
        <v>0</v>
      </c>
    </row>
    <row r="32" spans="1:13" ht="15">
      <c r="A32" s="69" t="s">
        <v>171</v>
      </c>
      <c r="B32" s="81">
        <v>0</v>
      </c>
      <c r="C32" s="81">
        <v>0</v>
      </c>
      <c r="D32" s="50">
        <f t="shared" si="0"/>
        <v>0</v>
      </c>
      <c r="E32" s="81">
        <v>0</v>
      </c>
      <c r="F32" s="81">
        <v>0</v>
      </c>
      <c r="G32" s="50">
        <f t="shared" si="1"/>
        <v>0</v>
      </c>
      <c r="H32" s="81">
        <v>0</v>
      </c>
      <c r="I32" s="81">
        <v>0</v>
      </c>
      <c r="J32" s="50">
        <f t="shared" si="2"/>
        <v>0</v>
      </c>
      <c r="K32" s="81">
        <f t="shared" si="3"/>
        <v>0</v>
      </c>
      <c r="L32" s="81">
        <f t="shared" si="4"/>
        <v>0</v>
      </c>
      <c r="M32" s="70">
        <f t="shared" si="5"/>
        <v>0</v>
      </c>
    </row>
    <row r="33" spans="1:13" ht="15">
      <c r="A33" s="71" t="s">
        <v>143</v>
      </c>
      <c r="B33" s="82">
        <v>0</v>
      </c>
      <c r="C33" s="82">
        <v>0</v>
      </c>
      <c r="D33" s="51">
        <f t="shared" si="0"/>
        <v>0</v>
      </c>
      <c r="E33" s="82">
        <v>0</v>
      </c>
      <c r="F33" s="82">
        <v>0</v>
      </c>
      <c r="G33" s="51">
        <f t="shared" si="1"/>
        <v>0</v>
      </c>
      <c r="H33" s="82">
        <v>0</v>
      </c>
      <c r="I33" s="82">
        <v>0</v>
      </c>
      <c r="J33" s="51">
        <f t="shared" si="2"/>
        <v>0</v>
      </c>
      <c r="K33" s="82">
        <f t="shared" si="3"/>
        <v>0</v>
      </c>
      <c r="L33" s="82">
        <f t="shared" si="4"/>
        <v>0</v>
      </c>
      <c r="M33" s="72">
        <f t="shared" si="5"/>
        <v>0</v>
      </c>
    </row>
    <row r="34" spans="1:13" ht="15">
      <c r="A34" s="69" t="s">
        <v>137</v>
      </c>
      <c r="B34" s="81">
        <v>0</v>
      </c>
      <c r="C34" s="81">
        <v>0</v>
      </c>
      <c r="D34" s="50">
        <f t="shared" si="0"/>
        <v>0</v>
      </c>
      <c r="E34" s="81">
        <v>0</v>
      </c>
      <c r="F34" s="81">
        <v>0</v>
      </c>
      <c r="G34" s="50">
        <f t="shared" si="1"/>
        <v>0</v>
      </c>
      <c r="H34" s="81">
        <v>0</v>
      </c>
      <c r="I34" s="81">
        <v>0</v>
      </c>
      <c r="J34" s="50">
        <f t="shared" si="2"/>
        <v>0</v>
      </c>
      <c r="K34" s="81">
        <f t="shared" si="3"/>
        <v>0</v>
      </c>
      <c r="L34" s="81">
        <f t="shared" si="4"/>
        <v>0</v>
      </c>
      <c r="M34" s="70">
        <f t="shared" si="5"/>
        <v>0</v>
      </c>
    </row>
    <row r="35" spans="1:13" ht="15.75" thickBot="1">
      <c r="A35" s="116" t="s">
        <v>207</v>
      </c>
      <c r="B35" s="117">
        <v>1.8</v>
      </c>
      <c r="C35" s="117">
        <v>1.42</v>
      </c>
      <c r="D35" s="118">
        <f t="shared" si="0"/>
        <v>0.7888888888888889</v>
      </c>
      <c r="E35" s="117">
        <v>328.067</v>
      </c>
      <c r="F35" s="117">
        <v>451.33</v>
      </c>
      <c r="G35" s="118">
        <f t="shared" si="1"/>
        <v>1.375725080547571</v>
      </c>
      <c r="H35" s="117">
        <v>12.68</v>
      </c>
      <c r="I35" s="117">
        <v>28.348</v>
      </c>
      <c r="J35" s="118">
        <f t="shared" si="2"/>
        <v>2.235646687697161</v>
      </c>
      <c r="K35" s="117">
        <f t="shared" si="3"/>
        <v>342.547</v>
      </c>
      <c r="L35" s="117">
        <f t="shared" si="4"/>
        <v>481.098</v>
      </c>
      <c r="M35" s="119">
        <f t="shared" si="5"/>
        <v>1.4044729628342971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84"/>
      <c r="L36" s="84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73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</sheetData>
  <sheetProtection/>
  <mergeCells count="8">
    <mergeCell ref="A1:A4"/>
    <mergeCell ref="B1:M1"/>
    <mergeCell ref="B2:M2"/>
    <mergeCell ref="B3:M3"/>
    <mergeCell ref="B4:D4"/>
    <mergeCell ref="E4:G4"/>
    <mergeCell ref="H4:J4"/>
    <mergeCell ref="K4:M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="60" zoomScaleNormal="60" zoomScalePageLayoutView="0" workbookViewId="0" topLeftCell="A1">
      <selection activeCell="A1" sqref="A1:A4"/>
    </sheetView>
  </sheetViews>
  <sheetFormatPr defaultColWidth="9.140625" defaultRowHeight="12.75"/>
  <cols>
    <col min="1" max="1" width="28.57421875" style="0" customWidth="1"/>
    <col min="2" max="3" width="11.7109375" style="0" customWidth="1"/>
    <col min="4" max="4" width="11.28125" style="0" customWidth="1"/>
    <col min="5" max="13" width="11.7109375" style="0" customWidth="1"/>
    <col min="14" max="33" width="9.140625" style="5" customWidth="1"/>
  </cols>
  <sheetData>
    <row r="1" spans="1:13" ht="18">
      <c r="A1" s="180"/>
      <c r="B1" s="188" t="s">
        <v>217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</row>
    <row r="2" spans="1:13" ht="18">
      <c r="A2" s="181"/>
      <c r="B2" s="197" t="s">
        <v>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</row>
    <row r="3" spans="1:13" ht="18.75" thickBot="1">
      <c r="A3" s="181"/>
      <c r="B3" s="194" t="s">
        <v>62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13" ht="15.75" thickBot="1">
      <c r="A4" s="182"/>
      <c r="B4" s="183" t="s">
        <v>9</v>
      </c>
      <c r="C4" s="184"/>
      <c r="D4" s="185"/>
      <c r="E4" s="183" t="s">
        <v>10</v>
      </c>
      <c r="F4" s="184"/>
      <c r="G4" s="186"/>
      <c r="H4" s="187" t="s">
        <v>91</v>
      </c>
      <c r="I4" s="187"/>
      <c r="J4" s="187"/>
      <c r="K4" s="183" t="s">
        <v>0</v>
      </c>
      <c r="L4" s="184"/>
      <c r="M4" s="186"/>
    </row>
    <row r="5" spans="1:13" ht="30">
      <c r="A5" s="74"/>
      <c r="B5" s="75" t="s">
        <v>115</v>
      </c>
      <c r="C5" s="75" t="s">
        <v>116</v>
      </c>
      <c r="D5" s="75" t="s">
        <v>3</v>
      </c>
      <c r="E5" s="75" t="s">
        <v>115</v>
      </c>
      <c r="F5" s="75" t="s">
        <v>116</v>
      </c>
      <c r="G5" s="75" t="s">
        <v>3</v>
      </c>
      <c r="H5" s="75" t="s">
        <v>115</v>
      </c>
      <c r="I5" s="75" t="s">
        <v>116</v>
      </c>
      <c r="J5" s="75" t="s">
        <v>3</v>
      </c>
      <c r="K5" s="75" t="s">
        <v>115</v>
      </c>
      <c r="L5" s="75" t="s">
        <v>116</v>
      </c>
      <c r="M5" s="76" t="s">
        <v>3</v>
      </c>
    </row>
    <row r="6" spans="1:13" ht="15">
      <c r="A6" s="69" t="s">
        <v>146</v>
      </c>
      <c r="B6" s="81">
        <v>1906.1219999999994</v>
      </c>
      <c r="C6" s="81">
        <v>2824.4439999999995</v>
      </c>
      <c r="D6" s="50">
        <f aca="true" t="shared" si="0" ref="D6:D35">IF(B6=0,0,C6/B6)</f>
        <v>1.4817750385337352</v>
      </c>
      <c r="E6" s="81">
        <v>15503.009000000005</v>
      </c>
      <c r="F6" s="81">
        <v>33497.51299999998</v>
      </c>
      <c r="G6" s="50">
        <f>IF(E6=0,0,F6/E6)</f>
        <v>2.160710414346013</v>
      </c>
      <c r="H6" s="81">
        <v>188.12800000000004</v>
      </c>
      <c r="I6" s="81">
        <v>403.12</v>
      </c>
      <c r="J6" s="50">
        <f aca="true" t="shared" si="1" ref="J6:J35">IF(H6=0,0,I6/H6)</f>
        <v>2.142796393944548</v>
      </c>
      <c r="K6" s="81">
        <f>B6+E6+H6</f>
        <v>17597.259000000005</v>
      </c>
      <c r="L6" s="81">
        <f>C6+F6+I6</f>
        <v>36725.07699999998</v>
      </c>
      <c r="M6" s="70">
        <f aca="true" t="shared" si="2" ref="M6:M35">IF(K6=0,0,L6/K6)</f>
        <v>2.086977125244333</v>
      </c>
    </row>
    <row r="7" spans="1:13" ht="15">
      <c r="A7" s="71" t="s">
        <v>145</v>
      </c>
      <c r="B7" s="82">
        <v>1591.9090000000006</v>
      </c>
      <c r="C7" s="82">
        <v>2217.486000000001</v>
      </c>
      <c r="D7" s="51">
        <f t="shared" si="0"/>
        <v>1.3929728395278875</v>
      </c>
      <c r="E7" s="82">
        <v>12895.064999999988</v>
      </c>
      <c r="F7" s="82">
        <v>26562.906000000017</v>
      </c>
      <c r="G7" s="51">
        <f>IF(E7=0,0,F7/E7)</f>
        <v>2.059928042239418</v>
      </c>
      <c r="H7" s="82">
        <v>0</v>
      </c>
      <c r="I7" s="82">
        <v>0</v>
      </c>
      <c r="J7" s="51">
        <f t="shared" si="1"/>
        <v>0</v>
      </c>
      <c r="K7" s="82">
        <f>B7+E7+H7</f>
        <v>14486.973999999987</v>
      </c>
      <c r="L7" s="82">
        <f>C7+F7+I7</f>
        <v>28780.392000000018</v>
      </c>
      <c r="M7" s="72">
        <f t="shared" si="2"/>
        <v>1.9866393078361322</v>
      </c>
    </row>
    <row r="8" spans="1:13" ht="15">
      <c r="A8" s="69" t="s">
        <v>147</v>
      </c>
      <c r="B8" s="81">
        <v>649.6570000000002</v>
      </c>
      <c r="C8" s="81">
        <v>940.3519999999999</v>
      </c>
      <c r="D8" s="50">
        <f t="shared" si="0"/>
        <v>1.4474591976997087</v>
      </c>
      <c r="E8" s="81">
        <v>3250.166000000001</v>
      </c>
      <c r="F8" s="81">
        <v>6876.932000000001</v>
      </c>
      <c r="G8" s="50">
        <f aca="true" t="shared" si="3" ref="G8:G35">IF(E8=0,0,F8/E8)</f>
        <v>2.1158710047425267</v>
      </c>
      <c r="H8" s="81">
        <v>3.34</v>
      </c>
      <c r="I8" s="81">
        <v>11.377</v>
      </c>
      <c r="J8" s="50">
        <f t="shared" si="1"/>
        <v>3.406287425149701</v>
      </c>
      <c r="K8" s="81">
        <f aca="true" t="shared" si="4" ref="K8:K35">B8+E8+H8</f>
        <v>3903.1630000000014</v>
      </c>
      <c r="L8" s="81">
        <f aca="true" t="shared" si="5" ref="L8:L35">C8+F8+I8</f>
        <v>7828.661000000001</v>
      </c>
      <c r="M8" s="70">
        <f t="shared" si="2"/>
        <v>2.005722282159366</v>
      </c>
    </row>
    <row r="9" spans="1:13" ht="15">
      <c r="A9" s="71" t="s">
        <v>148</v>
      </c>
      <c r="B9" s="82">
        <v>0</v>
      </c>
      <c r="C9" s="82">
        <v>0</v>
      </c>
      <c r="D9" s="51">
        <f t="shared" si="0"/>
        <v>0</v>
      </c>
      <c r="E9" s="82">
        <v>53.11</v>
      </c>
      <c r="F9" s="82">
        <v>106.44100000000003</v>
      </c>
      <c r="G9" s="51">
        <f t="shared" si="3"/>
        <v>2.004161174919978</v>
      </c>
      <c r="H9" s="82">
        <v>339.6</v>
      </c>
      <c r="I9" s="82">
        <v>1328.1620000000003</v>
      </c>
      <c r="J9" s="51">
        <f t="shared" si="1"/>
        <v>3.9109599528857486</v>
      </c>
      <c r="K9" s="82">
        <f t="shared" si="4"/>
        <v>392.71000000000004</v>
      </c>
      <c r="L9" s="82">
        <f t="shared" si="5"/>
        <v>1434.6030000000003</v>
      </c>
      <c r="M9" s="72">
        <f t="shared" si="2"/>
        <v>3.6530849736446744</v>
      </c>
    </row>
    <row r="10" spans="1:13" ht="15">
      <c r="A10" s="69" t="s">
        <v>149</v>
      </c>
      <c r="B10" s="81">
        <v>0</v>
      </c>
      <c r="C10" s="81">
        <v>0</v>
      </c>
      <c r="D10" s="50">
        <f t="shared" si="0"/>
        <v>0</v>
      </c>
      <c r="E10" s="81">
        <v>0</v>
      </c>
      <c r="F10" s="81">
        <v>0</v>
      </c>
      <c r="G10" s="50">
        <f t="shared" si="3"/>
        <v>0</v>
      </c>
      <c r="H10" s="81">
        <v>0</v>
      </c>
      <c r="I10" s="81">
        <v>0</v>
      </c>
      <c r="J10" s="50">
        <f t="shared" si="1"/>
        <v>0</v>
      </c>
      <c r="K10" s="81">
        <f t="shared" si="4"/>
        <v>0</v>
      </c>
      <c r="L10" s="81">
        <f t="shared" si="5"/>
        <v>0</v>
      </c>
      <c r="M10" s="70">
        <f t="shared" si="2"/>
        <v>0</v>
      </c>
    </row>
    <row r="11" spans="1:13" ht="15">
      <c r="A11" s="71" t="s">
        <v>150</v>
      </c>
      <c r="B11" s="82">
        <v>0</v>
      </c>
      <c r="C11" s="82">
        <v>0</v>
      </c>
      <c r="D11" s="51">
        <f t="shared" si="0"/>
        <v>0</v>
      </c>
      <c r="E11" s="82">
        <v>0</v>
      </c>
      <c r="F11" s="82">
        <v>0</v>
      </c>
      <c r="G11" s="51">
        <f t="shared" si="3"/>
        <v>0</v>
      </c>
      <c r="H11" s="82">
        <v>0</v>
      </c>
      <c r="I11" s="82">
        <v>0</v>
      </c>
      <c r="J11" s="51">
        <f t="shared" si="1"/>
        <v>0</v>
      </c>
      <c r="K11" s="82">
        <f t="shared" si="4"/>
        <v>0</v>
      </c>
      <c r="L11" s="82">
        <f t="shared" si="5"/>
        <v>0</v>
      </c>
      <c r="M11" s="72">
        <f t="shared" si="2"/>
        <v>0</v>
      </c>
    </row>
    <row r="12" spans="1:13" ht="15">
      <c r="A12" s="69" t="s">
        <v>151</v>
      </c>
      <c r="B12" s="81">
        <v>0</v>
      </c>
      <c r="C12" s="81">
        <v>0</v>
      </c>
      <c r="D12" s="50">
        <f t="shared" si="0"/>
        <v>0</v>
      </c>
      <c r="E12" s="81">
        <v>5296.407999999999</v>
      </c>
      <c r="F12" s="81">
        <v>12693.4</v>
      </c>
      <c r="G12" s="50">
        <f t="shared" si="3"/>
        <v>2.3966053974693793</v>
      </c>
      <c r="H12" s="81">
        <v>26.028999999999996</v>
      </c>
      <c r="I12" s="81">
        <v>76.786</v>
      </c>
      <c r="J12" s="50">
        <f t="shared" si="1"/>
        <v>2.9500172884090827</v>
      </c>
      <c r="K12" s="81">
        <f t="shared" si="4"/>
        <v>5322.437</v>
      </c>
      <c r="L12" s="81">
        <f t="shared" si="5"/>
        <v>12770.186</v>
      </c>
      <c r="M12" s="70">
        <f t="shared" si="2"/>
        <v>2.3993118190032123</v>
      </c>
    </row>
    <row r="13" spans="1:13" ht="15">
      <c r="A13" s="71" t="s">
        <v>152</v>
      </c>
      <c r="B13" s="82">
        <v>0</v>
      </c>
      <c r="C13" s="82">
        <v>0</v>
      </c>
      <c r="D13" s="51">
        <f t="shared" si="0"/>
        <v>0</v>
      </c>
      <c r="E13" s="82">
        <v>524.6040000000003</v>
      </c>
      <c r="F13" s="82">
        <v>949.7440000000006</v>
      </c>
      <c r="G13" s="51">
        <f t="shared" si="3"/>
        <v>1.8104017506538268</v>
      </c>
      <c r="H13" s="82">
        <v>0</v>
      </c>
      <c r="I13" s="82">
        <v>0</v>
      </c>
      <c r="J13" s="51">
        <f t="shared" si="1"/>
        <v>0</v>
      </c>
      <c r="K13" s="82">
        <f t="shared" si="4"/>
        <v>524.6040000000003</v>
      </c>
      <c r="L13" s="82">
        <f t="shared" si="5"/>
        <v>949.7440000000006</v>
      </c>
      <c r="M13" s="72">
        <f t="shared" si="2"/>
        <v>1.8104017506538268</v>
      </c>
    </row>
    <row r="14" spans="1:13" ht="15">
      <c r="A14" s="69" t="s">
        <v>153</v>
      </c>
      <c r="B14" s="81">
        <v>0</v>
      </c>
      <c r="C14" s="81">
        <v>0</v>
      </c>
      <c r="D14" s="50">
        <f t="shared" si="0"/>
        <v>0</v>
      </c>
      <c r="E14" s="81">
        <v>3232.7039999999997</v>
      </c>
      <c r="F14" s="81">
        <v>6888.561999999998</v>
      </c>
      <c r="G14" s="50">
        <f t="shared" si="3"/>
        <v>2.1308978489833894</v>
      </c>
      <c r="H14" s="81">
        <v>35.13</v>
      </c>
      <c r="I14" s="81">
        <v>111.06299999999999</v>
      </c>
      <c r="J14" s="50">
        <f t="shared" si="1"/>
        <v>3.1614859094790773</v>
      </c>
      <c r="K14" s="81">
        <f t="shared" si="4"/>
        <v>3267.834</v>
      </c>
      <c r="L14" s="81">
        <f t="shared" si="5"/>
        <v>6999.624999999998</v>
      </c>
      <c r="M14" s="70">
        <f t="shared" si="2"/>
        <v>2.1419769180441843</v>
      </c>
    </row>
    <row r="15" spans="1:13" ht="15">
      <c r="A15" s="71" t="s">
        <v>154</v>
      </c>
      <c r="B15" s="82">
        <v>516.1109999999999</v>
      </c>
      <c r="C15" s="82">
        <v>755.2759999999998</v>
      </c>
      <c r="D15" s="51">
        <f t="shared" si="0"/>
        <v>1.4633983774808133</v>
      </c>
      <c r="E15" s="82">
        <v>2037.7890000000007</v>
      </c>
      <c r="F15" s="82">
        <v>4174.338000000003</v>
      </c>
      <c r="G15" s="51">
        <f t="shared" si="3"/>
        <v>2.048464291445288</v>
      </c>
      <c r="H15" s="82">
        <v>0</v>
      </c>
      <c r="I15" s="82">
        <v>0</v>
      </c>
      <c r="J15" s="51">
        <f t="shared" si="1"/>
        <v>0</v>
      </c>
      <c r="K15" s="82">
        <f t="shared" si="4"/>
        <v>2553.9000000000005</v>
      </c>
      <c r="L15" s="82">
        <f t="shared" si="5"/>
        <v>4929.614000000003</v>
      </c>
      <c r="M15" s="72">
        <f t="shared" si="2"/>
        <v>1.9302298445514712</v>
      </c>
    </row>
    <row r="16" spans="1:13" ht="15">
      <c r="A16" s="69" t="s">
        <v>155</v>
      </c>
      <c r="B16" s="81">
        <v>0</v>
      </c>
      <c r="C16" s="81">
        <v>0</v>
      </c>
      <c r="D16" s="50">
        <f t="shared" si="0"/>
        <v>0</v>
      </c>
      <c r="E16" s="81">
        <v>0</v>
      </c>
      <c r="F16" s="81">
        <v>0</v>
      </c>
      <c r="G16" s="50">
        <f t="shared" si="3"/>
        <v>0</v>
      </c>
      <c r="H16" s="81">
        <v>0</v>
      </c>
      <c r="I16" s="81">
        <v>0</v>
      </c>
      <c r="J16" s="50">
        <f t="shared" si="1"/>
        <v>0</v>
      </c>
      <c r="K16" s="81">
        <f t="shared" si="4"/>
        <v>0</v>
      </c>
      <c r="L16" s="81">
        <f t="shared" si="5"/>
        <v>0</v>
      </c>
      <c r="M16" s="70">
        <f t="shared" si="2"/>
        <v>0</v>
      </c>
    </row>
    <row r="17" spans="1:13" ht="15">
      <c r="A17" s="71" t="s">
        <v>156</v>
      </c>
      <c r="B17" s="82">
        <v>0</v>
      </c>
      <c r="C17" s="82">
        <v>0</v>
      </c>
      <c r="D17" s="51">
        <f t="shared" si="0"/>
        <v>0</v>
      </c>
      <c r="E17" s="82">
        <v>0</v>
      </c>
      <c r="F17" s="82">
        <v>0</v>
      </c>
      <c r="G17" s="51">
        <f t="shared" si="3"/>
        <v>0</v>
      </c>
      <c r="H17" s="82">
        <v>0</v>
      </c>
      <c r="I17" s="82">
        <v>0</v>
      </c>
      <c r="J17" s="51">
        <f t="shared" si="1"/>
        <v>0</v>
      </c>
      <c r="K17" s="82">
        <f t="shared" si="4"/>
        <v>0</v>
      </c>
      <c r="L17" s="82">
        <f t="shared" si="5"/>
        <v>0</v>
      </c>
      <c r="M17" s="72">
        <f t="shared" si="2"/>
        <v>0</v>
      </c>
    </row>
    <row r="18" spans="1:13" ht="15">
      <c r="A18" s="69" t="s">
        <v>157</v>
      </c>
      <c r="B18" s="81">
        <v>0</v>
      </c>
      <c r="C18" s="81">
        <v>0</v>
      </c>
      <c r="D18" s="50">
        <f t="shared" si="0"/>
        <v>0</v>
      </c>
      <c r="E18" s="81">
        <v>0</v>
      </c>
      <c r="F18" s="81">
        <v>0</v>
      </c>
      <c r="G18" s="50">
        <f t="shared" si="3"/>
        <v>0</v>
      </c>
      <c r="H18" s="81">
        <v>0</v>
      </c>
      <c r="I18" s="81">
        <v>0</v>
      </c>
      <c r="J18" s="50">
        <f t="shared" si="1"/>
        <v>0</v>
      </c>
      <c r="K18" s="81">
        <f t="shared" si="4"/>
        <v>0</v>
      </c>
      <c r="L18" s="81">
        <f t="shared" si="5"/>
        <v>0</v>
      </c>
      <c r="M18" s="70">
        <f t="shared" si="2"/>
        <v>0</v>
      </c>
    </row>
    <row r="19" spans="1:13" ht="15">
      <c r="A19" s="71" t="s">
        <v>158</v>
      </c>
      <c r="B19" s="82">
        <v>0</v>
      </c>
      <c r="C19" s="82">
        <v>0</v>
      </c>
      <c r="D19" s="51">
        <f t="shared" si="0"/>
        <v>0</v>
      </c>
      <c r="E19" s="82">
        <v>0</v>
      </c>
      <c r="F19" s="82">
        <v>0</v>
      </c>
      <c r="G19" s="51">
        <f t="shared" si="3"/>
        <v>0</v>
      </c>
      <c r="H19" s="82">
        <v>0</v>
      </c>
      <c r="I19" s="82">
        <v>0</v>
      </c>
      <c r="J19" s="51">
        <f t="shared" si="1"/>
        <v>0</v>
      </c>
      <c r="K19" s="82">
        <f t="shared" si="4"/>
        <v>0</v>
      </c>
      <c r="L19" s="82">
        <f t="shared" si="5"/>
        <v>0</v>
      </c>
      <c r="M19" s="72">
        <f t="shared" si="2"/>
        <v>0</v>
      </c>
    </row>
    <row r="20" spans="1:13" ht="15">
      <c r="A20" s="69" t="s">
        <v>159</v>
      </c>
      <c r="B20" s="81">
        <v>0</v>
      </c>
      <c r="C20" s="81">
        <v>0</v>
      </c>
      <c r="D20" s="50">
        <f t="shared" si="0"/>
        <v>0</v>
      </c>
      <c r="E20" s="81">
        <v>0</v>
      </c>
      <c r="F20" s="81">
        <v>0</v>
      </c>
      <c r="G20" s="50">
        <f t="shared" si="3"/>
        <v>0</v>
      </c>
      <c r="H20" s="81">
        <v>0</v>
      </c>
      <c r="I20" s="81">
        <v>0</v>
      </c>
      <c r="J20" s="50">
        <f t="shared" si="1"/>
        <v>0</v>
      </c>
      <c r="K20" s="81">
        <f t="shared" si="4"/>
        <v>0</v>
      </c>
      <c r="L20" s="81">
        <f t="shared" si="5"/>
        <v>0</v>
      </c>
      <c r="M20" s="70">
        <f t="shared" si="2"/>
        <v>0</v>
      </c>
    </row>
    <row r="21" spans="1:13" ht="15">
      <c r="A21" s="71" t="s">
        <v>160</v>
      </c>
      <c r="B21" s="82">
        <v>0</v>
      </c>
      <c r="C21" s="82">
        <v>0</v>
      </c>
      <c r="D21" s="51">
        <f t="shared" si="0"/>
        <v>0</v>
      </c>
      <c r="E21" s="82">
        <v>0</v>
      </c>
      <c r="F21" s="82">
        <v>0</v>
      </c>
      <c r="G21" s="51">
        <f t="shared" si="3"/>
        <v>0</v>
      </c>
      <c r="H21" s="82">
        <v>0</v>
      </c>
      <c r="I21" s="82">
        <v>0</v>
      </c>
      <c r="J21" s="51">
        <f t="shared" si="1"/>
        <v>0</v>
      </c>
      <c r="K21" s="82">
        <f t="shared" si="4"/>
        <v>0</v>
      </c>
      <c r="L21" s="82">
        <f t="shared" si="5"/>
        <v>0</v>
      </c>
      <c r="M21" s="72">
        <f t="shared" si="2"/>
        <v>0</v>
      </c>
    </row>
    <row r="22" spans="1:13" ht="15">
      <c r="A22" s="69" t="s">
        <v>161</v>
      </c>
      <c r="B22" s="81">
        <v>0</v>
      </c>
      <c r="C22" s="81">
        <v>0</v>
      </c>
      <c r="D22" s="50">
        <f t="shared" si="0"/>
        <v>0</v>
      </c>
      <c r="E22" s="81">
        <v>0</v>
      </c>
      <c r="F22" s="81">
        <v>0</v>
      </c>
      <c r="G22" s="50">
        <f t="shared" si="3"/>
        <v>0</v>
      </c>
      <c r="H22" s="81">
        <v>0</v>
      </c>
      <c r="I22" s="81">
        <v>0</v>
      </c>
      <c r="J22" s="50">
        <f t="shared" si="1"/>
        <v>0</v>
      </c>
      <c r="K22" s="81">
        <f t="shared" si="4"/>
        <v>0</v>
      </c>
      <c r="L22" s="81">
        <f t="shared" si="5"/>
        <v>0</v>
      </c>
      <c r="M22" s="70">
        <f t="shared" si="2"/>
        <v>0</v>
      </c>
    </row>
    <row r="23" spans="1:13" ht="15">
      <c r="A23" s="71" t="s">
        <v>162</v>
      </c>
      <c r="B23" s="82">
        <v>0</v>
      </c>
      <c r="C23" s="82">
        <v>0</v>
      </c>
      <c r="D23" s="51">
        <f t="shared" si="0"/>
        <v>0</v>
      </c>
      <c r="E23" s="82">
        <v>0</v>
      </c>
      <c r="F23" s="82">
        <v>0</v>
      </c>
      <c r="G23" s="51">
        <f t="shared" si="3"/>
        <v>0</v>
      </c>
      <c r="H23" s="82">
        <v>0</v>
      </c>
      <c r="I23" s="82">
        <v>0</v>
      </c>
      <c r="J23" s="51">
        <f t="shared" si="1"/>
        <v>0</v>
      </c>
      <c r="K23" s="82">
        <f t="shared" si="4"/>
        <v>0</v>
      </c>
      <c r="L23" s="82">
        <f t="shared" si="5"/>
        <v>0</v>
      </c>
      <c r="M23" s="72">
        <f t="shared" si="2"/>
        <v>0</v>
      </c>
    </row>
    <row r="24" spans="1:13" ht="15">
      <c r="A24" s="69" t="s">
        <v>163</v>
      </c>
      <c r="B24" s="81">
        <v>0</v>
      </c>
      <c r="C24" s="81">
        <v>0</v>
      </c>
      <c r="D24" s="50">
        <f t="shared" si="0"/>
        <v>0</v>
      </c>
      <c r="E24" s="81">
        <v>0</v>
      </c>
      <c r="F24" s="81">
        <v>0</v>
      </c>
      <c r="G24" s="50">
        <f t="shared" si="3"/>
        <v>0</v>
      </c>
      <c r="H24" s="81">
        <v>0</v>
      </c>
      <c r="I24" s="81">
        <v>0</v>
      </c>
      <c r="J24" s="50">
        <f t="shared" si="1"/>
        <v>0</v>
      </c>
      <c r="K24" s="81">
        <f t="shared" si="4"/>
        <v>0</v>
      </c>
      <c r="L24" s="81">
        <f t="shared" si="5"/>
        <v>0</v>
      </c>
      <c r="M24" s="70">
        <f t="shared" si="2"/>
        <v>0</v>
      </c>
    </row>
    <row r="25" spans="1:13" ht="15">
      <c r="A25" s="71" t="s">
        <v>164</v>
      </c>
      <c r="B25" s="82">
        <v>0</v>
      </c>
      <c r="C25" s="82">
        <v>0</v>
      </c>
      <c r="D25" s="51">
        <f t="shared" si="0"/>
        <v>0</v>
      </c>
      <c r="E25" s="82">
        <v>0</v>
      </c>
      <c r="F25" s="82">
        <v>0</v>
      </c>
      <c r="G25" s="51">
        <f t="shared" si="3"/>
        <v>0</v>
      </c>
      <c r="H25" s="82">
        <v>0</v>
      </c>
      <c r="I25" s="82">
        <v>0</v>
      </c>
      <c r="J25" s="51">
        <f t="shared" si="1"/>
        <v>0</v>
      </c>
      <c r="K25" s="82">
        <f t="shared" si="4"/>
        <v>0</v>
      </c>
      <c r="L25" s="82">
        <f t="shared" si="5"/>
        <v>0</v>
      </c>
      <c r="M25" s="72">
        <f t="shared" si="2"/>
        <v>0</v>
      </c>
    </row>
    <row r="26" spans="1:13" ht="15">
      <c r="A26" s="69" t="s">
        <v>165</v>
      </c>
      <c r="B26" s="81">
        <v>0</v>
      </c>
      <c r="C26" s="81">
        <v>0</v>
      </c>
      <c r="D26" s="50">
        <f t="shared" si="0"/>
        <v>0</v>
      </c>
      <c r="E26" s="81">
        <v>0</v>
      </c>
      <c r="F26" s="81">
        <v>0</v>
      </c>
      <c r="G26" s="50">
        <f t="shared" si="3"/>
        <v>0</v>
      </c>
      <c r="H26" s="81">
        <v>0</v>
      </c>
      <c r="I26" s="81">
        <v>0</v>
      </c>
      <c r="J26" s="50">
        <f t="shared" si="1"/>
        <v>0</v>
      </c>
      <c r="K26" s="81">
        <f t="shared" si="4"/>
        <v>0</v>
      </c>
      <c r="L26" s="81">
        <f t="shared" si="5"/>
        <v>0</v>
      </c>
      <c r="M26" s="70">
        <f t="shared" si="2"/>
        <v>0</v>
      </c>
    </row>
    <row r="27" spans="1:13" ht="15">
      <c r="A27" s="71" t="s">
        <v>166</v>
      </c>
      <c r="B27" s="82">
        <v>0</v>
      </c>
      <c r="C27" s="82">
        <v>0</v>
      </c>
      <c r="D27" s="51">
        <f t="shared" si="0"/>
        <v>0</v>
      </c>
      <c r="E27" s="82">
        <v>0</v>
      </c>
      <c r="F27" s="82">
        <v>0</v>
      </c>
      <c r="G27" s="51">
        <f t="shared" si="3"/>
        <v>0</v>
      </c>
      <c r="H27" s="82">
        <v>0</v>
      </c>
      <c r="I27" s="82">
        <v>0</v>
      </c>
      <c r="J27" s="51">
        <f t="shared" si="1"/>
        <v>0</v>
      </c>
      <c r="K27" s="82">
        <f t="shared" si="4"/>
        <v>0</v>
      </c>
      <c r="L27" s="82">
        <f t="shared" si="5"/>
        <v>0</v>
      </c>
      <c r="M27" s="72">
        <f t="shared" si="2"/>
        <v>0</v>
      </c>
    </row>
    <row r="28" spans="1:13" ht="15">
      <c r="A28" s="69" t="s">
        <v>167</v>
      </c>
      <c r="B28" s="81">
        <v>0</v>
      </c>
      <c r="C28" s="81">
        <v>0</v>
      </c>
      <c r="D28" s="50">
        <f t="shared" si="0"/>
        <v>0</v>
      </c>
      <c r="E28" s="81">
        <v>0</v>
      </c>
      <c r="F28" s="81">
        <v>0</v>
      </c>
      <c r="G28" s="50">
        <f t="shared" si="3"/>
        <v>0</v>
      </c>
      <c r="H28" s="81">
        <v>0</v>
      </c>
      <c r="I28" s="81">
        <v>0</v>
      </c>
      <c r="J28" s="50">
        <f t="shared" si="1"/>
        <v>0</v>
      </c>
      <c r="K28" s="81">
        <f t="shared" si="4"/>
        <v>0</v>
      </c>
      <c r="L28" s="81">
        <f t="shared" si="5"/>
        <v>0</v>
      </c>
      <c r="M28" s="70">
        <f t="shared" si="2"/>
        <v>0</v>
      </c>
    </row>
    <row r="29" spans="1:13" ht="15">
      <c r="A29" s="71" t="s">
        <v>168</v>
      </c>
      <c r="B29" s="82">
        <v>0</v>
      </c>
      <c r="C29" s="82">
        <v>0</v>
      </c>
      <c r="D29" s="51">
        <f t="shared" si="0"/>
        <v>0</v>
      </c>
      <c r="E29" s="82">
        <v>0</v>
      </c>
      <c r="F29" s="82">
        <v>0</v>
      </c>
      <c r="G29" s="51">
        <f t="shared" si="3"/>
        <v>0</v>
      </c>
      <c r="H29" s="82">
        <v>0</v>
      </c>
      <c r="I29" s="82">
        <v>0</v>
      </c>
      <c r="J29" s="51">
        <f t="shared" si="1"/>
        <v>0</v>
      </c>
      <c r="K29" s="82">
        <f t="shared" si="4"/>
        <v>0</v>
      </c>
      <c r="L29" s="82">
        <f t="shared" si="5"/>
        <v>0</v>
      </c>
      <c r="M29" s="72">
        <f t="shared" si="2"/>
        <v>0</v>
      </c>
    </row>
    <row r="30" spans="1:13" ht="15">
      <c r="A30" s="69" t="s">
        <v>169</v>
      </c>
      <c r="B30" s="81">
        <v>0</v>
      </c>
      <c r="C30" s="81">
        <v>0</v>
      </c>
      <c r="D30" s="50">
        <f t="shared" si="0"/>
        <v>0</v>
      </c>
      <c r="E30" s="81">
        <v>0</v>
      </c>
      <c r="F30" s="81">
        <v>0</v>
      </c>
      <c r="G30" s="50">
        <f t="shared" si="3"/>
        <v>0</v>
      </c>
      <c r="H30" s="81">
        <v>0</v>
      </c>
      <c r="I30" s="81">
        <v>0</v>
      </c>
      <c r="J30" s="50">
        <f t="shared" si="1"/>
        <v>0</v>
      </c>
      <c r="K30" s="81">
        <f t="shared" si="4"/>
        <v>0</v>
      </c>
      <c r="L30" s="81">
        <f t="shared" si="5"/>
        <v>0</v>
      </c>
      <c r="M30" s="70">
        <f t="shared" si="2"/>
        <v>0</v>
      </c>
    </row>
    <row r="31" spans="1:13" ht="15">
      <c r="A31" s="71" t="s">
        <v>170</v>
      </c>
      <c r="B31" s="82">
        <v>0</v>
      </c>
      <c r="C31" s="82">
        <v>0</v>
      </c>
      <c r="D31" s="51">
        <f t="shared" si="0"/>
        <v>0</v>
      </c>
      <c r="E31" s="82">
        <v>0</v>
      </c>
      <c r="F31" s="82">
        <v>0</v>
      </c>
      <c r="G31" s="51">
        <f t="shared" si="3"/>
        <v>0</v>
      </c>
      <c r="H31" s="82">
        <v>0</v>
      </c>
      <c r="I31" s="82">
        <v>0</v>
      </c>
      <c r="J31" s="51">
        <f t="shared" si="1"/>
        <v>0</v>
      </c>
      <c r="K31" s="82">
        <f t="shared" si="4"/>
        <v>0</v>
      </c>
      <c r="L31" s="82">
        <f t="shared" si="5"/>
        <v>0</v>
      </c>
      <c r="M31" s="72">
        <f t="shared" si="2"/>
        <v>0</v>
      </c>
    </row>
    <row r="32" spans="1:13" ht="15">
      <c r="A32" s="69" t="s">
        <v>171</v>
      </c>
      <c r="B32" s="81">
        <v>0</v>
      </c>
      <c r="C32" s="81">
        <v>0</v>
      </c>
      <c r="D32" s="50">
        <f t="shared" si="0"/>
        <v>0</v>
      </c>
      <c r="E32" s="81">
        <v>0</v>
      </c>
      <c r="F32" s="81">
        <v>0</v>
      </c>
      <c r="G32" s="50">
        <f t="shared" si="3"/>
        <v>0</v>
      </c>
      <c r="H32" s="81">
        <v>0</v>
      </c>
      <c r="I32" s="81">
        <v>0</v>
      </c>
      <c r="J32" s="50">
        <f t="shared" si="1"/>
        <v>0</v>
      </c>
      <c r="K32" s="81">
        <f t="shared" si="4"/>
        <v>0</v>
      </c>
      <c r="L32" s="81">
        <f t="shared" si="5"/>
        <v>0</v>
      </c>
      <c r="M32" s="70">
        <f t="shared" si="2"/>
        <v>0</v>
      </c>
    </row>
    <row r="33" spans="1:13" ht="15">
      <c r="A33" s="71" t="s">
        <v>143</v>
      </c>
      <c r="B33" s="82">
        <v>0</v>
      </c>
      <c r="C33" s="82">
        <v>0</v>
      </c>
      <c r="D33" s="51">
        <f t="shared" si="0"/>
        <v>0</v>
      </c>
      <c r="E33" s="82">
        <v>0</v>
      </c>
      <c r="F33" s="82">
        <v>0</v>
      </c>
      <c r="G33" s="51">
        <f t="shared" si="3"/>
        <v>0</v>
      </c>
      <c r="H33" s="82">
        <v>0</v>
      </c>
      <c r="I33" s="82">
        <v>0</v>
      </c>
      <c r="J33" s="51">
        <f t="shared" si="1"/>
        <v>0</v>
      </c>
      <c r="K33" s="82">
        <f t="shared" si="4"/>
        <v>0</v>
      </c>
      <c r="L33" s="82">
        <f t="shared" si="5"/>
        <v>0</v>
      </c>
      <c r="M33" s="72">
        <f t="shared" si="2"/>
        <v>0</v>
      </c>
    </row>
    <row r="34" spans="1:13" ht="15">
      <c r="A34" s="69" t="s">
        <v>137</v>
      </c>
      <c r="B34" s="81">
        <v>0</v>
      </c>
      <c r="C34" s="81">
        <v>0</v>
      </c>
      <c r="D34" s="50">
        <f t="shared" si="0"/>
        <v>0</v>
      </c>
      <c r="E34" s="81">
        <v>0</v>
      </c>
      <c r="F34" s="81">
        <v>0</v>
      </c>
      <c r="G34" s="50">
        <f t="shared" si="3"/>
        <v>0</v>
      </c>
      <c r="H34" s="81">
        <v>0</v>
      </c>
      <c r="I34" s="81">
        <v>0</v>
      </c>
      <c r="J34" s="50">
        <f t="shared" si="1"/>
        <v>0</v>
      </c>
      <c r="K34" s="81">
        <f t="shared" si="4"/>
        <v>0</v>
      </c>
      <c r="L34" s="81">
        <f t="shared" si="5"/>
        <v>0</v>
      </c>
      <c r="M34" s="70">
        <f t="shared" si="2"/>
        <v>0</v>
      </c>
    </row>
    <row r="35" spans="1:13" ht="15.75" thickBot="1">
      <c r="A35" s="116" t="s">
        <v>207</v>
      </c>
      <c r="B35" s="117">
        <v>0</v>
      </c>
      <c r="C35" s="117">
        <v>0</v>
      </c>
      <c r="D35" s="118">
        <f t="shared" si="0"/>
        <v>0</v>
      </c>
      <c r="E35" s="117">
        <v>51.855</v>
      </c>
      <c r="F35" s="117">
        <v>68.85300000000001</v>
      </c>
      <c r="G35" s="118">
        <f t="shared" si="3"/>
        <v>1.327798669366503</v>
      </c>
      <c r="H35" s="117">
        <v>7.4</v>
      </c>
      <c r="I35" s="117">
        <v>21.499</v>
      </c>
      <c r="J35" s="118">
        <f t="shared" si="1"/>
        <v>2.90527027027027</v>
      </c>
      <c r="K35" s="117">
        <f t="shared" si="4"/>
        <v>59.254999999999995</v>
      </c>
      <c r="L35" s="117">
        <f t="shared" si="5"/>
        <v>90.352</v>
      </c>
      <c r="M35" s="119">
        <f t="shared" si="2"/>
        <v>1.5247995949708888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84"/>
      <c r="L36" s="84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73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</sheetData>
  <sheetProtection/>
  <mergeCells count="8">
    <mergeCell ref="A1:A4"/>
    <mergeCell ref="B1:M1"/>
    <mergeCell ref="B2:M2"/>
    <mergeCell ref="B3:M3"/>
    <mergeCell ref="B4:D4"/>
    <mergeCell ref="E4:G4"/>
    <mergeCell ref="H4:J4"/>
    <mergeCell ref="K4:M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2" width="12.140625" style="0" customWidth="1"/>
    <col min="3" max="4" width="15.8515625" style="0" customWidth="1"/>
    <col min="6" max="6" width="5.57421875" style="0" customWidth="1"/>
    <col min="8" max="8" width="12.140625" style="0" customWidth="1"/>
    <col min="9" max="10" width="15.8515625" style="0" customWidth="1"/>
    <col min="11" max="11" width="9.8515625" style="0" customWidth="1"/>
    <col min="12" max="12" width="7.7109375" style="0" customWidth="1"/>
  </cols>
  <sheetData>
    <row r="1" spans="2:10" ht="12.75">
      <c r="B1" s="200" t="s">
        <v>102</v>
      </c>
      <c r="C1" s="201"/>
      <c r="D1" s="202"/>
      <c r="H1" s="206" t="s">
        <v>102</v>
      </c>
      <c r="I1" s="207"/>
      <c r="J1" s="208"/>
    </row>
    <row r="2" spans="2:10" ht="12.75">
      <c r="B2" s="203" t="s">
        <v>110</v>
      </c>
      <c r="C2" s="204"/>
      <c r="D2" s="205"/>
      <c r="H2" s="209" t="s">
        <v>103</v>
      </c>
      <c r="I2" s="210"/>
      <c r="J2" s="211"/>
    </row>
    <row r="3" spans="2:10" ht="13.5" thickBot="1">
      <c r="B3" s="44" t="s">
        <v>106</v>
      </c>
      <c r="C3" s="43" t="s">
        <v>104</v>
      </c>
      <c r="D3" s="45" t="s">
        <v>105</v>
      </c>
      <c r="H3" s="44" t="s">
        <v>106</v>
      </c>
      <c r="I3" s="43" t="s">
        <v>104</v>
      </c>
      <c r="J3" s="45" t="s">
        <v>105</v>
      </c>
    </row>
    <row r="4" spans="2:10" ht="12.75">
      <c r="B4" s="139" t="s">
        <v>180</v>
      </c>
      <c r="C4" s="140">
        <v>64923</v>
      </c>
      <c r="D4" s="122">
        <v>122326</v>
      </c>
      <c r="H4" s="120" t="s">
        <v>197</v>
      </c>
      <c r="I4" s="121">
        <v>48082</v>
      </c>
      <c r="J4" s="122">
        <v>148387</v>
      </c>
    </row>
    <row r="5" spans="2:10" ht="12.75">
      <c r="B5" s="46" t="s">
        <v>181</v>
      </c>
      <c r="C5" s="52">
        <v>48327</v>
      </c>
      <c r="D5" s="53">
        <v>95734</v>
      </c>
      <c r="H5" s="96" t="s">
        <v>199</v>
      </c>
      <c r="I5" s="98">
        <v>49066</v>
      </c>
      <c r="J5" s="53">
        <v>156367</v>
      </c>
    </row>
    <row r="6" spans="2:10" ht="12.75">
      <c r="B6" s="46" t="s">
        <v>183</v>
      </c>
      <c r="C6" s="52">
        <v>50269</v>
      </c>
      <c r="D6" s="53">
        <v>100013</v>
      </c>
      <c r="H6" s="96" t="s">
        <v>202</v>
      </c>
      <c r="I6" s="98">
        <v>46928</v>
      </c>
      <c r="J6" s="53">
        <v>144492</v>
      </c>
    </row>
    <row r="7" spans="2:10" ht="12.75">
      <c r="B7" s="46" t="s">
        <v>184</v>
      </c>
      <c r="C7" s="52">
        <v>53465</v>
      </c>
      <c r="D7" s="53">
        <v>119224</v>
      </c>
      <c r="H7" s="96" t="s">
        <v>203</v>
      </c>
      <c r="I7" s="98">
        <v>27469</v>
      </c>
      <c r="J7" s="53">
        <v>78242</v>
      </c>
    </row>
    <row r="8" spans="2:10" ht="12.75">
      <c r="B8" s="46" t="s">
        <v>186</v>
      </c>
      <c r="C8" s="52">
        <v>63002</v>
      </c>
      <c r="D8" s="53">
        <v>156249</v>
      </c>
      <c r="H8" s="96" t="s">
        <v>204</v>
      </c>
      <c r="I8" s="98">
        <v>31080</v>
      </c>
      <c r="J8" s="53">
        <v>75030</v>
      </c>
    </row>
    <row r="9" spans="2:12" ht="12.75">
      <c r="B9" s="46" t="s">
        <v>189</v>
      </c>
      <c r="C9" s="52">
        <v>28982</v>
      </c>
      <c r="D9" s="53">
        <v>67271</v>
      </c>
      <c r="H9" s="96" t="s">
        <v>205</v>
      </c>
      <c r="I9" s="109">
        <v>37802</v>
      </c>
      <c r="J9" s="53">
        <v>75374</v>
      </c>
      <c r="L9" s="3"/>
    </row>
    <row r="10" spans="2:12" ht="12.75">
      <c r="B10" s="96" t="s">
        <v>190</v>
      </c>
      <c r="C10" s="97">
        <v>39397</v>
      </c>
      <c r="D10" s="53">
        <v>92763</v>
      </c>
      <c r="H10" s="96" t="s">
        <v>208</v>
      </c>
      <c r="I10" s="52">
        <v>45991</v>
      </c>
      <c r="J10" s="53">
        <v>93720</v>
      </c>
      <c r="L10" s="3"/>
    </row>
    <row r="11" spans="2:10" ht="12.75">
      <c r="B11" s="79" t="s">
        <v>192</v>
      </c>
      <c r="C11" s="52">
        <v>42741</v>
      </c>
      <c r="D11" s="53">
        <v>102658</v>
      </c>
      <c r="H11" s="96" t="s">
        <v>209</v>
      </c>
      <c r="I11" s="114">
        <v>51007</v>
      </c>
      <c r="J11" s="115">
        <v>104164</v>
      </c>
    </row>
    <row r="12" spans="2:10" ht="12.75">
      <c r="B12" s="96" t="s">
        <v>193</v>
      </c>
      <c r="C12" s="98">
        <v>48725</v>
      </c>
      <c r="D12" s="53">
        <v>130667</v>
      </c>
      <c r="H12" s="96" t="s">
        <v>210</v>
      </c>
      <c r="I12" s="52">
        <v>53997</v>
      </c>
      <c r="J12" s="53">
        <v>103999</v>
      </c>
    </row>
    <row r="13" spans="2:10" ht="12.75">
      <c r="B13" s="96" t="s">
        <v>194</v>
      </c>
      <c r="C13" s="98">
        <v>59098</v>
      </c>
      <c r="D13" s="53">
        <v>167009</v>
      </c>
      <c r="H13" s="96" t="s">
        <v>211</v>
      </c>
      <c r="I13" s="52">
        <f>'PAG 01'!B11</f>
        <v>51760</v>
      </c>
      <c r="J13" s="53">
        <f>'PAG 01'!E11</f>
        <v>102585</v>
      </c>
    </row>
    <row r="14" spans="2:10" ht="12.75">
      <c r="B14" s="96" t="s">
        <v>195</v>
      </c>
      <c r="C14" s="98">
        <v>51731</v>
      </c>
      <c r="D14" s="53">
        <v>147498</v>
      </c>
      <c r="H14" s="96" t="s">
        <v>212</v>
      </c>
      <c r="I14" s="52">
        <f>'PAG 01'!B12</f>
        <v>53921</v>
      </c>
      <c r="J14" s="53">
        <f>'PAG 01'!E12</f>
        <v>103228</v>
      </c>
    </row>
    <row r="15" spans="2:10" ht="13.5" thickBot="1">
      <c r="B15" s="141" t="s">
        <v>196</v>
      </c>
      <c r="C15" s="142">
        <v>56119</v>
      </c>
      <c r="D15" s="123">
        <v>168858</v>
      </c>
      <c r="H15" s="141" t="s">
        <v>218</v>
      </c>
      <c r="I15" s="165">
        <f>'PAG 01'!B13</f>
        <v>48108</v>
      </c>
      <c r="J15" s="123">
        <f>'PAG 01'!E13</f>
        <v>100508</v>
      </c>
    </row>
    <row r="16" spans="2:10" ht="13.5" thickBot="1">
      <c r="B16" s="47" t="s">
        <v>113</v>
      </c>
      <c r="C16" s="48">
        <f>SUM(C4:C15)</f>
        <v>606779</v>
      </c>
      <c r="D16" s="49">
        <f>SUM(D4:D15)</f>
        <v>1470270</v>
      </c>
      <c r="H16" s="47" t="s">
        <v>113</v>
      </c>
      <c r="I16" s="48">
        <f>SUM(I4:I15)</f>
        <v>545211</v>
      </c>
      <c r="J16" s="49">
        <f>SUM(J4:J15)</f>
        <v>1286096</v>
      </c>
    </row>
    <row r="19" spans="1:3" ht="12.75">
      <c r="A19" s="4"/>
      <c r="B19" s="5"/>
      <c r="C19" s="5"/>
    </row>
    <row r="20" spans="1:3" ht="12.75">
      <c r="A20" s="4"/>
      <c r="B20" s="5"/>
      <c r="C20" s="5"/>
    </row>
    <row r="21" spans="1:3" ht="12.75">
      <c r="A21" s="4"/>
      <c r="B21" s="5"/>
      <c r="C21" s="5"/>
    </row>
    <row r="22" spans="1:3" ht="12.75">
      <c r="A22" s="4"/>
      <c r="B22" s="5"/>
      <c r="C22" s="5"/>
    </row>
    <row r="23" spans="1:3" ht="12.75">
      <c r="A23" s="4"/>
      <c r="B23" s="5"/>
      <c r="C23" s="5"/>
    </row>
    <row r="24" spans="1:3" ht="12.75">
      <c r="A24" s="4"/>
      <c r="B24" s="5"/>
      <c r="C24" s="5"/>
    </row>
    <row r="25" spans="1:3" ht="12.75">
      <c r="A25" s="4"/>
      <c r="B25" s="5"/>
      <c r="C25" s="5"/>
    </row>
    <row r="26" spans="1:3" ht="12.75">
      <c r="A26" s="4"/>
      <c r="B26" s="5"/>
      <c r="C26" s="5"/>
    </row>
    <row r="27" spans="1:3" ht="12.75">
      <c r="A27" s="4"/>
      <c r="B27" s="5"/>
      <c r="C27" s="5"/>
    </row>
    <row r="28" spans="1:3" ht="12.75">
      <c r="A28" s="4"/>
      <c r="B28" s="5"/>
      <c r="C28" s="5"/>
    </row>
    <row r="29" spans="1:3" ht="12.75">
      <c r="A29" s="4"/>
      <c r="B29" s="5"/>
      <c r="C29" s="5"/>
    </row>
    <row r="30" spans="1:3" ht="12.75">
      <c r="A30" s="4"/>
      <c r="B30" s="5"/>
      <c r="C30" s="5"/>
    </row>
  </sheetData>
  <sheetProtection/>
  <mergeCells count="4">
    <mergeCell ref="B1:D1"/>
    <mergeCell ref="B2:D2"/>
    <mergeCell ref="H1:J1"/>
    <mergeCell ref="H2:J2"/>
  </mergeCells>
  <printOptions/>
  <pageMargins left="0.42" right="0.41" top="0.87" bottom="0.984251969" header="0.492125985" footer="0.49212598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23.140625" style="85" bestFit="1" customWidth="1"/>
    <col min="2" max="2" width="10.57421875" style="100" customWidth="1"/>
    <col min="3" max="3" width="12.421875" style="85" bestFit="1" customWidth="1"/>
    <col min="4" max="4" width="9.140625" style="85" customWidth="1"/>
    <col min="5" max="5" width="23.140625" style="85" bestFit="1" customWidth="1"/>
    <col min="6" max="6" width="12.7109375" style="100" bestFit="1" customWidth="1"/>
    <col min="7" max="7" width="12.421875" style="85" bestFit="1" customWidth="1"/>
    <col min="8" max="16384" width="9.140625" style="85" customWidth="1"/>
  </cols>
  <sheetData>
    <row r="1" spans="3:7" ht="12.75">
      <c r="C1" s="101"/>
      <c r="G1" s="101"/>
    </row>
    <row r="2" spans="3:7" ht="12.75">
      <c r="C2" s="101"/>
      <c r="G2" s="101"/>
    </row>
    <row r="3" spans="3:7" ht="12.75">
      <c r="C3" s="101"/>
      <c r="G3" s="101"/>
    </row>
    <row r="4" spans="3:7" ht="13.5" thickBot="1">
      <c r="C4" s="101"/>
      <c r="G4" s="101"/>
    </row>
    <row r="5" spans="1:7" ht="13.5" thickBot="1">
      <c r="A5" s="212" t="s">
        <v>219</v>
      </c>
      <c r="B5" s="213"/>
      <c r="C5" s="213"/>
      <c r="D5" s="213"/>
      <c r="E5" s="213"/>
      <c r="F5" s="213"/>
      <c r="G5" s="214"/>
    </row>
    <row r="6" spans="1:7" ht="13.5" thickBot="1">
      <c r="A6" s="86" t="s">
        <v>134</v>
      </c>
      <c r="B6" s="87" t="s">
        <v>136</v>
      </c>
      <c r="C6" s="106" t="s">
        <v>135</v>
      </c>
      <c r="D6" s="107"/>
      <c r="E6" s="107" t="s">
        <v>134</v>
      </c>
      <c r="F6" s="87" t="s">
        <v>105</v>
      </c>
      <c r="G6" s="108" t="s">
        <v>135</v>
      </c>
    </row>
    <row r="7" spans="1:7" ht="15">
      <c r="A7" s="128" t="s">
        <v>57</v>
      </c>
      <c r="B7" s="151">
        <v>157478.104</v>
      </c>
      <c r="C7" s="152">
        <f>(B7/B$18)*100</f>
        <v>45.96746627124284</v>
      </c>
      <c r="D7" s="151"/>
      <c r="E7" s="126" t="s">
        <v>57</v>
      </c>
      <c r="F7" s="151">
        <v>328581.487</v>
      </c>
      <c r="G7" s="143">
        <f>(F7/F$18)*100</f>
        <v>48.067885010927796</v>
      </c>
    </row>
    <row r="8" spans="1:7" ht="15">
      <c r="A8" s="112" t="s">
        <v>50</v>
      </c>
      <c r="B8" s="125">
        <v>71169.855</v>
      </c>
      <c r="C8" s="153">
        <f aca="true" t="shared" si="0" ref="C8:C17">(B8/B$18)*100</f>
        <v>20.774303386594898</v>
      </c>
      <c r="D8" s="125"/>
      <c r="E8" s="124" t="s">
        <v>50</v>
      </c>
      <c r="F8" s="125">
        <v>132050.641</v>
      </c>
      <c r="G8" s="144">
        <f aca="true" t="shared" si="1" ref="G8:G17">(F8/F$18)*100</f>
        <v>19.317567417324724</v>
      </c>
    </row>
    <row r="9" spans="1:7" ht="15">
      <c r="A9" s="112" t="s">
        <v>63</v>
      </c>
      <c r="B9" s="125">
        <v>25572.586</v>
      </c>
      <c r="C9" s="153">
        <f t="shared" si="0"/>
        <v>7.464574150724197</v>
      </c>
      <c r="D9" s="125"/>
      <c r="E9" s="124" t="s">
        <v>63</v>
      </c>
      <c r="F9" s="125">
        <v>46266.487</v>
      </c>
      <c r="G9" s="144">
        <f t="shared" si="1"/>
        <v>6.768282039503905</v>
      </c>
    </row>
    <row r="10" spans="1:7" ht="15">
      <c r="A10" s="112" t="s">
        <v>14</v>
      </c>
      <c r="B10" s="125">
        <v>18114.394999999997</v>
      </c>
      <c r="C10" s="153">
        <f t="shared" si="0"/>
        <v>5.287546776575808</v>
      </c>
      <c r="D10" s="125"/>
      <c r="E10" s="124" t="s">
        <v>32</v>
      </c>
      <c r="F10" s="125">
        <v>41706.194</v>
      </c>
      <c r="G10" s="144">
        <f t="shared" si="1"/>
        <v>6.101160950176864</v>
      </c>
    </row>
    <row r="11" spans="1:7" ht="15">
      <c r="A11" s="112" t="s">
        <v>32</v>
      </c>
      <c r="B11" s="125">
        <v>16515.918999999998</v>
      </c>
      <c r="C11" s="153">
        <f t="shared" si="0"/>
        <v>4.820955614064789</v>
      </c>
      <c r="D11" s="125"/>
      <c r="E11" s="124" t="s">
        <v>14</v>
      </c>
      <c r="F11" s="125">
        <v>31818.822</v>
      </c>
      <c r="G11" s="144">
        <f t="shared" si="1"/>
        <v>4.654746349355889</v>
      </c>
    </row>
    <row r="12" spans="1:7" ht="15">
      <c r="A12" s="112" t="s">
        <v>17</v>
      </c>
      <c r="B12" s="125">
        <v>15540.649</v>
      </c>
      <c r="C12" s="153">
        <f t="shared" si="0"/>
        <v>4.536276730514381</v>
      </c>
      <c r="D12" s="125"/>
      <c r="E12" s="124" t="s">
        <v>17</v>
      </c>
      <c r="F12" s="125">
        <v>31629.821</v>
      </c>
      <c r="G12" s="144">
        <f t="shared" si="1"/>
        <v>4.627097566042207</v>
      </c>
    </row>
    <row r="13" spans="1:7" ht="15">
      <c r="A13" s="113" t="s">
        <v>60</v>
      </c>
      <c r="B13" s="125">
        <v>6290.646</v>
      </c>
      <c r="C13" s="153">
        <f t="shared" si="0"/>
        <v>1.8362238970652625</v>
      </c>
      <c r="D13" s="125"/>
      <c r="E13" s="125" t="s">
        <v>60</v>
      </c>
      <c r="F13" s="125">
        <v>12038.548</v>
      </c>
      <c r="G13" s="144">
        <f t="shared" si="1"/>
        <v>1.7611081690750727</v>
      </c>
    </row>
    <row r="14" spans="1:7" ht="15">
      <c r="A14" s="113" t="s">
        <v>12</v>
      </c>
      <c r="B14" s="125">
        <v>5521.696</v>
      </c>
      <c r="C14" s="153">
        <f t="shared" si="0"/>
        <v>1.6117693075607293</v>
      </c>
      <c r="D14" s="125"/>
      <c r="E14" s="125" t="s">
        <v>12</v>
      </c>
      <c r="F14" s="125">
        <v>10171.578000000001</v>
      </c>
      <c r="G14" s="144">
        <f t="shared" si="1"/>
        <v>1.4879908364517291</v>
      </c>
    </row>
    <row r="15" spans="1:7" ht="15">
      <c r="A15" s="112" t="s">
        <v>96</v>
      </c>
      <c r="B15" s="125">
        <v>4914.122</v>
      </c>
      <c r="C15" s="153">
        <f t="shared" si="0"/>
        <v>1.4344199704599723</v>
      </c>
      <c r="D15" s="125"/>
      <c r="E15" s="124" t="s">
        <v>96</v>
      </c>
      <c r="F15" s="125">
        <v>9201.976</v>
      </c>
      <c r="G15" s="144">
        <f t="shared" si="1"/>
        <v>1.346148647264833</v>
      </c>
    </row>
    <row r="16" spans="1:7" ht="15">
      <c r="A16" s="113" t="s">
        <v>18</v>
      </c>
      <c r="B16" s="125">
        <v>2749.2259999999997</v>
      </c>
      <c r="C16" s="153">
        <f t="shared" si="0"/>
        <v>0.8024922209313865</v>
      </c>
      <c r="D16" s="125"/>
      <c r="E16" s="125" t="s">
        <v>18</v>
      </c>
      <c r="F16" s="125">
        <v>4881.7970000000005</v>
      </c>
      <c r="G16" s="144">
        <f t="shared" si="1"/>
        <v>0.7141536152421524</v>
      </c>
    </row>
    <row r="17" spans="1:7" ht="15.75" thickBot="1">
      <c r="A17" s="129" t="s">
        <v>91</v>
      </c>
      <c r="B17" s="127">
        <f>B18-SUM(B7:B16)</f>
        <v>18718.802000000025</v>
      </c>
      <c r="C17" s="154">
        <f t="shared" si="0"/>
        <v>5.463971674265739</v>
      </c>
      <c r="D17" s="127"/>
      <c r="E17" s="127" t="s">
        <v>91</v>
      </c>
      <c r="F17" s="127">
        <f>F18-SUM(F7:F16)</f>
        <v>35230.648999999976</v>
      </c>
      <c r="G17" s="145">
        <f t="shared" si="1"/>
        <v>5.153859398634827</v>
      </c>
    </row>
    <row r="18" spans="1:7" ht="15.75" thickBot="1">
      <c r="A18" s="146" t="s">
        <v>0</v>
      </c>
      <c r="B18" s="148">
        <f>'PAG 01'!B19</f>
        <v>342586</v>
      </c>
      <c r="C18" s="147">
        <v>100</v>
      </c>
      <c r="D18" s="148"/>
      <c r="E18" s="149" t="s">
        <v>0</v>
      </c>
      <c r="F18" s="148">
        <f>'PAG 01'!E19</f>
        <v>683578</v>
      </c>
      <c r="G18" s="150">
        <v>100</v>
      </c>
    </row>
    <row r="19" spans="1:7" ht="15.75">
      <c r="A19" s="104"/>
      <c r="D19" s="105"/>
      <c r="E19" s="104"/>
      <c r="G19" s="103"/>
    </row>
  </sheetData>
  <sheetProtection/>
  <mergeCells count="1">
    <mergeCell ref="A5:G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INFSUI0105</dc:title>
  <dc:subject/>
  <dc:creator>José Carlos Sandoli</dc:creator>
  <cp:keywords/>
  <dc:description/>
  <cp:lastModifiedBy>Maria Helena</cp:lastModifiedBy>
  <cp:lastPrinted>2009-07-07T18:14:13Z</cp:lastPrinted>
  <dcterms:created xsi:type="dcterms:W3CDTF">1998-03-24T12:28:30Z</dcterms:created>
  <dcterms:modified xsi:type="dcterms:W3CDTF">2009-08-11T17:49:31Z</dcterms:modified>
  <cp:category/>
  <cp:version/>
  <cp:contentType/>
  <cp:contentStatus/>
</cp:coreProperties>
</file>